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F:\백업D 자료들\센터지원팀\13.예산\2019년예산(통합)\2019년 예산결산고지\"/>
    </mc:Choice>
  </mc:AlternateContent>
  <bookViews>
    <workbookView xWindow="0" yWindow="0" windowWidth="19410" windowHeight="6975" tabRatio="539" activeTab="5"/>
  </bookViews>
  <sheets>
    <sheet name="총괄" sheetId="1" r:id="rId1"/>
    <sheet name="세입" sheetId="2" r:id="rId2"/>
    <sheet name="세출" sheetId="3" r:id="rId3"/>
    <sheet name="정부보조금명세서" sheetId="4" r:id="rId4"/>
    <sheet name="건강가정세입세출" sheetId="5" r:id="rId5"/>
    <sheet name="다문화세입세출" sheetId="6" r:id="rId6"/>
  </sheets>
  <definedNames>
    <definedName name="_xlnm._FilterDatabase" localSheetId="4" hidden="1">건강가정세입세출!$A$3:$M$3</definedName>
    <definedName name="_xlnm._FilterDatabase" localSheetId="1" hidden="1">세입!$A$3:$L$51</definedName>
    <definedName name="_xlnm._FilterDatabase" localSheetId="2" hidden="1">세출!$A$2:$K$75</definedName>
    <definedName name="_xlnm._FilterDatabase" localSheetId="3" hidden="1">정부보조금명세서!$A$2:$I$84</definedName>
    <definedName name="_xlnm.Print_Area" localSheetId="4">건강가정세입세출!$A$1:$L$33</definedName>
    <definedName name="_xlnm.Print_Area" localSheetId="5">다문화세입세출!$A$2:$L$52</definedName>
    <definedName name="_xlnm.Print_Area" localSheetId="1">세입!$A$2:$H$51</definedName>
    <definedName name="_xlnm.Print_Area" localSheetId="2">세출!$A$1:$H$56</definedName>
    <definedName name="_xlnm.Print_Area" localSheetId="3">정부보조금명세서!$A$1:$G$84</definedName>
    <definedName name="_xlnm.Print_Area" localSheetId="0">총괄!$A$1:$L$11</definedName>
    <definedName name="_xlnm.Print_Titles" localSheetId="5">다문화세입세출!$2:$3</definedName>
    <definedName name="_xlnm.Print_Titles" localSheetId="3">정부보조금명세서!$2:$2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6" l="1"/>
  <c r="J9" i="6"/>
  <c r="K9" i="6"/>
  <c r="J8" i="5" l="1"/>
  <c r="D3" i="5"/>
  <c r="K18" i="6"/>
  <c r="J18" i="6"/>
  <c r="L48" i="6"/>
  <c r="K48" i="6"/>
  <c r="J48" i="6"/>
  <c r="K21" i="6"/>
  <c r="J21" i="6"/>
  <c r="L18" i="6"/>
  <c r="K7" i="1" l="1"/>
  <c r="J4" i="6" l="1"/>
  <c r="L5" i="6"/>
  <c r="N23" i="3" l="1"/>
  <c r="N14" i="3"/>
  <c r="N8" i="3"/>
  <c r="N5" i="3"/>
  <c r="V63" i="3"/>
  <c r="W65" i="3"/>
  <c r="W64" i="3"/>
  <c r="W63" i="3"/>
  <c r="V65" i="3"/>
  <c r="V64" i="3"/>
  <c r="U64" i="3"/>
  <c r="U65" i="3"/>
  <c r="U63" i="3"/>
  <c r="N114" i="3"/>
  <c r="V28" i="2"/>
  <c r="Y5" i="2"/>
  <c r="Y6" i="2"/>
  <c r="Y7" i="2"/>
  <c r="Y8" i="2"/>
  <c r="Y29" i="2" s="1"/>
  <c r="Y9" i="2"/>
  <c r="Y10" i="2"/>
  <c r="Y11" i="2"/>
  <c r="Y12" i="2"/>
  <c r="Y30" i="2" s="1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4" i="2"/>
  <c r="Q11" i="2"/>
  <c r="Q12" i="2"/>
  <c r="Q13" i="2"/>
  <c r="Q14" i="2"/>
  <c r="Q38" i="2" s="1"/>
  <c r="Q15" i="2"/>
  <c r="Q16" i="2"/>
  <c r="Q17" i="2"/>
  <c r="Q18" i="2"/>
  <c r="Q39" i="2" s="1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10" i="2"/>
  <c r="N38" i="2"/>
  <c r="N39" i="2"/>
  <c r="N37" i="2"/>
  <c r="O39" i="2"/>
  <c r="O38" i="2"/>
  <c r="O37" i="2"/>
  <c r="P39" i="2"/>
  <c r="P38" i="2"/>
  <c r="P37" i="2"/>
  <c r="Q37" i="2"/>
  <c r="W30" i="2"/>
  <c r="X30" i="2"/>
  <c r="V30" i="2"/>
  <c r="F50" i="2"/>
  <c r="E50" i="2"/>
  <c r="F49" i="2"/>
  <c r="E49" i="2"/>
  <c r="W28" i="2"/>
  <c r="W29" i="2"/>
  <c r="X29" i="2"/>
  <c r="V29" i="2"/>
  <c r="Y28" i="2"/>
  <c r="X28" i="2"/>
  <c r="P116" i="3"/>
  <c r="P115" i="3"/>
  <c r="P114" i="3"/>
  <c r="O116" i="3"/>
  <c r="O114" i="3"/>
  <c r="O115" i="3"/>
  <c r="N115" i="3"/>
  <c r="E6" i="3"/>
  <c r="E54" i="3" s="1"/>
  <c r="E3" i="3"/>
  <c r="N116" i="3" l="1"/>
  <c r="F37" i="2"/>
  <c r="E23" i="6"/>
  <c r="E11" i="2"/>
  <c r="E12" i="2"/>
  <c r="K11" i="1"/>
  <c r="J11" i="1"/>
  <c r="K10" i="1"/>
  <c r="J10" i="1"/>
  <c r="J7" i="1"/>
  <c r="K6" i="1"/>
  <c r="J6" i="1"/>
  <c r="E8" i="1"/>
  <c r="D8" i="1"/>
  <c r="E6" i="1"/>
  <c r="D6" i="1"/>
  <c r="F47" i="2"/>
  <c r="F48" i="2"/>
  <c r="F46" i="2"/>
  <c r="F38" i="2"/>
  <c r="F44" i="2"/>
  <c r="F45" i="2"/>
  <c r="F43" i="2"/>
  <c r="E44" i="2"/>
  <c r="E45" i="2"/>
  <c r="E43" i="2"/>
  <c r="F39" i="2"/>
  <c r="E15" i="2"/>
  <c r="E14" i="2"/>
  <c r="E13" i="2"/>
  <c r="E10" i="2"/>
  <c r="E8" i="2"/>
  <c r="E9" i="2"/>
  <c r="E7" i="2"/>
  <c r="E6" i="2"/>
  <c r="E5" i="2"/>
  <c r="E4" i="2"/>
  <c r="F20" i="2"/>
  <c r="F21" i="2"/>
  <c r="F19" i="2"/>
  <c r="G44" i="2" l="1"/>
  <c r="G45" i="2"/>
  <c r="G43" i="2"/>
  <c r="G38" i="2"/>
  <c r="G39" i="2"/>
  <c r="G37" i="2"/>
  <c r="G36" i="2"/>
  <c r="G35" i="2"/>
  <c r="G34" i="2"/>
  <c r="G33" i="2"/>
  <c r="G32" i="2"/>
  <c r="G31" i="2"/>
  <c r="F11" i="2"/>
  <c r="F12" i="2"/>
  <c r="F10" i="2"/>
  <c r="F17" i="2"/>
  <c r="F18" i="2"/>
  <c r="F16" i="2"/>
  <c r="H4" i="2"/>
  <c r="F47" i="3"/>
  <c r="F46" i="3"/>
  <c r="F45" i="3"/>
  <c r="E47" i="3"/>
  <c r="E46" i="3"/>
  <c r="E45" i="3"/>
  <c r="E43" i="3"/>
  <c r="E44" i="3"/>
  <c r="E42" i="3"/>
  <c r="E40" i="3"/>
  <c r="E41" i="3"/>
  <c r="E39" i="3"/>
  <c r="E37" i="3"/>
  <c r="E38" i="3"/>
  <c r="E36" i="3"/>
  <c r="E34" i="3"/>
  <c r="H34" i="3" s="1"/>
  <c r="E35" i="3"/>
  <c r="H35" i="3" s="1"/>
  <c r="E33" i="3"/>
  <c r="H33" i="3" s="1"/>
  <c r="E31" i="3"/>
  <c r="E32" i="3"/>
  <c r="E30" i="3"/>
  <c r="E28" i="3"/>
  <c r="H28" i="3" s="1"/>
  <c r="E29" i="3"/>
  <c r="H29" i="3" s="1"/>
  <c r="E27" i="3"/>
  <c r="E25" i="3"/>
  <c r="E26" i="3"/>
  <c r="E24" i="3"/>
  <c r="E22" i="3"/>
  <c r="E23" i="3"/>
  <c r="E21" i="3"/>
  <c r="E19" i="3"/>
  <c r="H19" i="3" s="1"/>
  <c r="E20" i="3"/>
  <c r="H20" i="3" s="1"/>
  <c r="E18" i="3"/>
  <c r="E16" i="3"/>
  <c r="E17" i="3"/>
  <c r="E15" i="3"/>
  <c r="E13" i="3"/>
  <c r="E14" i="3"/>
  <c r="E12" i="3"/>
  <c r="E10" i="3"/>
  <c r="E11" i="3"/>
  <c r="E9" i="3"/>
  <c r="E7" i="3"/>
  <c r="E8" i="3"/>
  <c r="E4" i="3"/>
  <c r="E5" i="3"/>
  <c r="H18" i="3"/>
  <c r="H27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2" i="3"/>
  <c r="G31" i="3"/>
  <c r="G30" i="3"/>
  <c r="G26" i="3"/>
  <c r="G25" i="3"/>
  <c r="G24" i="3"/>
  <c r="G23" i="3"/>
  <c r="G22" i="3"/>
  <c r="G21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54" i="3" s="1"/>
  <c r="F53" i="3"/>
  <c r="F52" i="3"/>
  <c r="F51" i="3"/>
  <c r="F50" i="3"/>
  <c r="F49" i="3"/>
  <c r="F48" i="3"/>
  <c r="F44" i="3"/>
  <c r="F43" i="3"/>
  <c r="F42" i="3"/>
  <c r="F41" i="3"/>
  <c r="F40" i="3"/>
  <c r="F39" i="3"/>
  <c r="F38" i="3"/>
  <c r="F37" i="3"/>
  <c r="F36" i="3"/>
  <c r="F32" i="3"/>
  <c r="F31" i="3"/>
  <c r="F30" i="3"/>
  <c r="F26" i="3"/>
  <c r="F25" i="3"/>
  <c r="F24" i="3"/>
  <c r="F23" i="3"/>
  <c r="F22" i="3"/>
  <c r="F21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52" i="3"/>
  <c r="E53" i="3"/>
  <c r="E51" i="3"/>
  <c r="E49" i="3"/>
  <c r="E50" i="3"/>
  <c r="E48" i="3"/>
  <c r="E18" i="5"/>
  <c r="E9" i="1" s="1"/>
  <c r="E22" i="5"/>
  <c r="E10" i="1" s="1"/>
  <c r="H3" i="3" l="1"/>
  <c r="F54" i="3"/>
  <c r="G50" i="2"/>
  <c r="H4" i="3"/>
  <c r="H12" i="3"/>
  <c r="H30" i="3"/>
  <c r="H45" i="3"/>
  <c r="H8" i="3"/>
  <c r="H16" i="3"/>
  <c r="E55" i="3"/>
  <c r="H7" i="3"/>
  <c r="H17" i="3"/>
  <c r="H22" i="3"/>
  <c r="H38" i="3"/>
  <c r="H40" i="3"/>
  <c r="H50" i="3"/>
  <c r="H52" i="3"/>
  <c r="H5" i="3"/>
  <c r="H9" i="3"/>
  <c r="H24" i="3"/>
  <c r="H37" i="3"/>
  <c r="H42" i="3"/>
  <c r="H49" i="3"/>
  <c r="H15" i="3"/>
  <c r="H23" i="3"/>
  <c r="H25" i="3"/>
  <c r="H36" i="3"/>
  <c r="H41" i="3"/>
  <c r="H43" i="3"/>
  <c r="H48" i="3"/>
  <c r="H53" i="3"/>
  <c r="H14" i="3"/>
  <c r="H32" i="3"/>
  <c r="H47" i="3"/>
  <c r="H6" i="3"/>
  <c r="H11" i="3"/>
  <c r="H13" i="3"/>
  <c r="H21" i="3"/>
  <c r="H26" i="3"/>
  <c r="H31" i="3"/>
  <c r="H39" i="3"/>
  <c r="H44" i="3"/>
  <c r="H46" i="3"/>
  <c r="H51" i="3"/>
  <c r="H10" i="3"/>
  <c r="L28" i="6"/>
  <c r="L25" i="6"/>
  <c r="L23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26" i="6"/>
  <c r="L27" i="6"/>
  <c r="L24" i="6"/>
  <c r="K4" i="6"/>
  <c r="K52" i="6" l="1"/>
  <c r="K50" i="6"/>
  <c r="J50" i="6"/>
  <c r="E4" i="6" l="1"/>
  <c r="E19" i="6"/>
  <c r="E15" i="6"/>
  <c r="E10" i="6"/>
  <c r="L46" i="6" l="1"/>
  <c r="L47" i="6"/>
  <c r="L45" i="6"/>
  <c r="E84" i="4" l="1"/>
  <c r="L44" i="6" l="1"/>
  <c r="L25" i="5" l="1"/>
  <c r="L24" i="5"/>
  <c r="L23" i="5"/>
  <c r="L22" i="5"/>
  <c r="L27" i="5"/>
  <c r="L26" i="5"/>
  <c r="L11" i="1" l="1"/>
  <c r="L10" i="1"/>
  <c r="L7" i="1"/>
  <c r="L6" i="1"/>
  <c r="F8" i="1"/>
  <c r="F6" i="1"/>
  <c r="H41" i="2"/>
  <c r="H40" i="2"/>
  <c r="F29" i="5"/>
  <c r="L15" i="5"/>
  <c r="F49" i="6"/>
  <c r="L10" i="6"/>
  <c r="G49" i="2" l="1"/>
  <c r="H42" i="2"/>
  <c r="H28" i="2"/>
  <c r="H22" i="2"/>
  <c r="H29" i="2"/>
  <c r="H16" i="2"/>
  <c r="H13" i="2"/>
  <c r="H10" i="2"/>
  <c r="H7" i="2"/>
  <c r="H46" i="2"/>
  <c r="H43" i="2"/>
  <c r="H34" i="2"/>
  <c r="H31" i="2"/>
  <c r="H19" i="2"/>
  <c r="H47" i="2"/>
  <c r="H44" i="2"/>
  <c r="H35" i="2"/>
  <c r="H32" i="2"/>
  <c r="H26" i="2"/>
  <c r="H25" i="2"/>
  <c r="H23" i="2"/>
  <c r="H20" i="2"/>
  <c r="H17" i="2"/>
  <c r="H14" i="2"/>
  <c r="H11" i="2"/>
  <c r="H8" i="2"/>
  <c r="G5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" i="3"/>
  <c r="I4" i="3"/>
  <c r="I3" i="3"/>
  <c r="H30" i="2" l="1"/>
  <c r="F41" i="6"/>
  <c r="F40" i="6"/>
  <c r="G56" i="3" l="1"/>
  <c r="F52" i="6" l="1"/>
  <c r="F51" i="6"/>
  <c r="F50" i="6"/>
  <c r="F48" i="6"/>
  <c r="F43" i="6"/>
  <c r="F42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2" i="6"/>
  <c r="F21" i="6"/>
  <c r="F20" i="6"/>
  <c r="F18" i="6"/>
  <c r="F17" i="6"/>
  <c r="F16" i="6"/>
  <c r="F14" i="6"/>
  <c r="F13" i="6"/>
  <c r="F12" i="6"/>
  <c r="F11" i="6"/>
  <c r="F9" i="6"/>
  <c r="F8" i="6"/>
  <c r="F7" i="6"/>
  <c r="F6" i="6"/>
  <c r="D23" i="6"/>
  <c r="D19" i="6"/>
  <c r="D15" i="6"/>
  <c r="F15" i="6" s="1"/>
  <c r="D10" i="6"/>
  <c r="E5" i="6"/>
  <c r="D5" i="6"/>
  <c r="D22" i="5"/>
  <c r="D10" i="1" s="1"/>
  <c r="F10" i="1" s="1"/>
  <c r="D18" i="5"/>
  <c r="E14" i="5"/>
  <c r="D14" i="5"/>
  <c r="E9" i="5"/>
  <c r="E7" i="1" s="1"/>
  <c r="D9" i="5"/>
  <c r="D7" i="1" s="1"/>
  <c r="E4" i="5"/>
  <c r="E5" i="1" s="1"/>
  <c r="D4" i="5"/>
  <c r="D5" i="1" s="1"/>
  <c r="F5" i="1" s="1"/>
  <c r="D9" i="1" l="1"/>
  <c r="D4" i="1" s="1"/>
  <c r="F4" i="1" s="1"/>
  <c r="F7" i="1"/>
  <c r="E4" i="1"/>
  <c r="F9" i="1"/>
  <c r="F23" i="6"/>
  <c r="E3" i="5"/>
  <c r="F5" i="6"/>
  <c r="H38" i="2"/>
  <c r="H50" i="2"/>
  <c r="F10" i="6"/>
  <c r="D4" i="6"/>
  <c r="F19" i="6"/>
  <c r="F33" i="5"/>
  <c r="F32" i="5"/>
  <c r="F31" i="5"/>
  <c r="F30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L6" i="6"/>
  <c r="L7" i="6"/>
  <c r="L8" i="6"/>
  <c r="L11" i="6"/>
  <c r="L12" i="6"/>
  <c r="L13" i="6"/>
  <c r="L14" i="6"/>
  <c r="L15" i="6"/>
  <c r="L16" i="6"/>
  <c r="L17" i="6"/>
  <c r="H37" i="2" l="1"/>
  <c r="H49" i="2"/>
  <c r="G51" i="2"/>
  <c r="E51" i="2"/>
  <c r="H5" i="2"/>
  <c r="F51" i="2" l="1"/>
  <c r="H51" i="2" s="1"/>
  <c r="H39" i="2"/>
  <c r="H18" i="2"/>
  <c r="H45" i="2"/>
  <c r="H27" i="2"/>
  <c r="H36" i="2"/>
  <c r="H33" i="2"/>
  <c r="H48" i="2"/>
  <c r="H9" i="2"/>
  <c r="H21" i="2"/>
  <c r="H12" i="2"/>
  <c r="H24" i="2"/>
  <c r="H15" i="2"/>
  <c r="H6" i="2" l="1"/>
  <c r="L51" i="6"/>
  <c r="L49" i="6"/>
  <c r="L22" i="6"/>
  <c r="L20" i="6"/>
  <c r="L19" i="6"/>
  <c r="J52" i="6"/>
  <c r="J33" i="5"/>
  <c r="J31" i="5"/>
  <c r="H54" i="3" l="1"/>
  <c r="L52" i="6"/>
  <c r="L50" i="6"/>
  <c r="L21" i="6"/>
  <c r="F3" i="5"/>
  <c r="F4" i="5"/>
  <c r="K33" i="5"/>
  <c r="K31" i="5"/>
  <c r="K29" i="5"/>
  <c r="K9" i="1" s="1"/>
  <c r="J29" i="5"/>
  <c r="J9" i="1" s="1"/>
  <c r="K20" i="5"/>
  <c r="K8" i="1" s="1"/>
  <c r="J20" i="5"/>
  <c r="J8" i="1" s="1"/>
  <c r="K17" i="5"/>
  <c r="J17" i="5"/>
  <c r="K8" i="5"/>
  <c r="K5" i="1" s="1"/>
  <c r="J5" i="1"/>
  <c r="L9" i="1" l="1"/>
  <c r="K4" i="1"/>
  <c r="L5" i="1"/>
  <c r="J4" i="1"/>
  <c r="L8" i="1"/>
  <c r="J3" i="5"/>
  <c r="N3" i="5"/>
  <c r="O3" i="5"/>
  <c r="K3" i="5"/>
  <c r="F4" i="6"/>
  <c r="L32" i="5"/>
  <c r="L33" i="5" s="1"/>
  <c r="L30" i="5"/>
  <c r="L31" i="5" s="1"/>
  <c r="L28" i="5"/>
  <c r="L21" i="5"/>
  <c r="L19" i="5"/>
  <c r="L18" i="5"/>
  <c r="L20" i="5" s="1"/>
  <c r="L16" i="5"/>
  <c r="L14" i="5"/>
  <c r="L13" i="5"/>
  <c r="L12" i="5"/>
  <c r="L11" i="5"/>
  <c r="L10" i="5"/>
  <c r="L9" i="5"/>
  <c r="L7" i="5"/>
  <c r="L6" i="5"/>
  <c r="L5" i="5"/>
  <c r="L4" i="5"/>
  <c r="L4" i="1" l="1"/>
  <c r="L29" i="5"/>
  <c r="L3" i="5"/>
  <c r="M1" i="5"/>
  <c r="F55" i="3"/>
  <c r="F56" i="3" s="1"/>
  <c r="E56" i="3"/>
  <c r="L17" i="5"/>
  <c r="L8" i="5"/>
  <c r="H55" i="3" l="1"/>
  <c r="H56" i="3" l="1"/>
  <c r="L4" i="6" l="1"/>
</calcChain>
</file>

<file path=xl/comments1.xml><?xml version="1.0" encoding="utf-8"?>
<comments xmlns="http://schemas.openxmlformats.org/spreadsheetml/2006/main">
  <authors>
    <author>.</author>
  </authors>
  <commentList>
    <comment ref="J49" authorId="0" shapeId="0">
      <text>
        <r>
          <rPr>
            <b/>
            <sz val="9"/>
            <color indexed="81"/>
            <rFont val="돋움"/>
            <family val="3"/>
            <charset val="129"/>
          </rPr>
          <t>지출액에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입력하였으나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사업수입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세입예산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원칙이며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J51" authorId="0" shapeId="0">
      <text>
        <r>
          <rPr>
            <b/>
            <sz val="9"/>
            <color indexed="81"/>
            <rFont val="돋움"/>
            <family val="3"/>
            <charset val="129"/>
          </rPr>
          <t>지출액에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입력하였으나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사업수입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세입예산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원칙이며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<sst xmlns="http://schemas.openxmlformats.org/spreadsheetml/2006/main" count="1374" uniqueCount="299">
  <si>
    <t>세입</t>
  </si>
  <si>
    <t>세출</t>
  </si>
  <si>
    <t>관</t>
  </si>
  <si>
    <t>항</t>
  </si>
  <si>
    <t>목</t>
  </si>
  <si>
    <t xml:space="preserve">예산 </t>
  </si>
  <si>
    <t xml:space="preserve">결산 </t>
  </si>
  <si>
    <t xml:space="preserve">증감 </t>
  </si>
  <si>
    <t>총계</t>
  </si>
  <si>
    <t>보조금수입</t>
  </si>
  <si>
    <t>사무비</t>
  </si>
  <si>
    <t>인건비</t>
  </si>
  <si>
    <t>전입금</t>
  </si>
  <si>
    <t>법인전입금</t>
  </si>
  <si>
    <t>업무추진비</t>
  </si>
  <si>
    <t>사업수입</t>
  </si>
  <si>
    <t>운영비</t>
  </si>
  <si>
    <t>후원금수입</t>
  </si>
  <si>
    <t>비・지정후원금</t>
  </si>
  <si>
    <t>재산조성비</t>
  </si>
  <si>
    <t>시설비</t>
  </si>
  <si>
    <t>이월금</t>
  </si>
  <si>
    <t>전년도이월금</t>
  </si>
  <si>
    <t>사업비</t>
  </si>
  <si>
    <t>잡수입</t>
  </si>
  <si>
    <t>기타잡수입</t>
  </si>
  <si>
    <t>잡지출</t>
  </si>
  <si>
    <t>예비비및기타</t>
  </si>
  <si>
    <t>반환금</t>
  </si>
  <si>
    <t>구분</t>
  </si>
  <si>
    <t xml:space="preserve">정부보조금 </t>
  </si>
  <si>
    <t>자부담</t>
  </si>
  <si>
    <t xml:space="preserve">후원금 </t>
  </si>
  <si>
    <t>합계</t>
  </si>
  <si>
    <t>국비보조금</t>
  </si>
  <si>
    <t>예산</t>
  </si>
  <si>
    <t>결산</t>
  </si>
  <si>
    <t>증감</t>
  </si>
  <si>
    <t>도비보조금</t>
  </si>
  <si>
    <t>시비보조금</t>
  </si>
  <si>
    <t>기타보조금</t>
  </si>
  <si>
    <t>비지정후원금</t>
  </si>
  <si>
    <t>지정후원금</t>
  </si>
  <si>
    <t>세출결산서</t>
  </si>
  <si>
    <t>제수당</t>
  </si>
  <si>
    <t>퇴직금및퇴직적립금</t>
  </si>
  <si>
    <t>사회보험부담금</t>
  </si>
  <si>
    <t>기관운영비</t>
  </si>
  <si>
    <t>회의비</t>
  </si>
  <si>
    <t>수용비및수수료</t>
  </si>
  <si>
    <t>공공요금</t>
  </si>
  <si>
    <t>제세공과금</t>
  </si>
  <si>
    <t>차량비</t>
  </si>
  <si>
    <t>기타운영비</t>
  </si>
  <si>
    <t>시설장비유지비</t>
  </si>
  <si>
    <t>자산취득비</t>
  </si>
  <si>
    <t>순번</t>
  </si>
  <si>
    <t>수령일</t>
  </si>
  <si>
    <t>보조구분</t>
  </si>
  <si>
    <t>보조내역</t>
  </si>
  <si>
    <t>보조기관</t>
  </si>
  <si>
    <t>산출기초</t>
  </si>
  <si>
    <t>국고보조금</t>
  </si>
  <si>
    <t>보건복지부</t>
  </si>
  <si>
    <t>급여</t>
  </si>
  <si>
    <t>퇴직금 및 퇴직적립금</t>
  </si>
  <si>
    <t>소 계</t>
  </si>
  <si>
    <t>일반운영비</t>
  </si>
  <si>
    <t>여비</t>
  </si>
  <si>
    <t>재산</t>
  </si>
  <si>
    <t>조성비</t>
  </si>
  <si>
    <t>사업명</t>
    <phoneticPr fontId="6" type="noConversion"/>
  </si>
  <si>
    <t>기관운영비</t>
    <phoneticPr fontId="6" type="noConversion"/>
  </si>
  <si>
    <t>군부대어울림육아나눔터</t>
    <phoneticPr fontId="6" type="noConversion"/>
  </si>
  <si>
    <t>금액</t>
    <phoneticPr fontId="6" type="noConversion"/>
  </si>
  <si>
    <t>예산</t>
    <phoneticPr fontId="6" type="noConversion"/>
  </si>
  <si>
    <t>결산</t>
    <phoneticPr fontId="6" type="noConversion"/>
  </si>
  <si>
    <t>군부대육아</t>
    <phoneticPr fontId="6" type="noConversion"/>
  </si>
  <si>
    <t>도비</t>
    <phoneticPr fontId="6" type="noConversion"/>
  </si>
  <si>
    <t>기타</t>
    <phoneticPr fontId="6" type="noConversion"/>
  </si>
  <si>
    <t>시비</t>
    <phoneticPr fontId="6" type="noConversion"/>
  </si>
  <si>
    <t>센터구분</t>
    <phoneticPr fontId="6" type="noConversion"/>
  </si>
  <si>
    <t>기타</t>
    <phoneticPr fontId="6" type="noConversion"/>
  </si>
  <si>
    <t>경기육아나눔터사업</t>
    <phoneticPr fontId="6" type="noConversion"/>
  </si>
  <si>
    <t>행복한부부프로그램사업</t>
    <phoneticPr fontId="6" type="noConversion"/>
  </si>
  <si>
    <t>행복한가족만들기사업</t>
    <phoneticPr fontId="6" type="noConversion"/>
  </si>
  <si>
    <t>국비</t>
    <phoneticPr fontId="6" type="noConversion"/>
  </si>
  <si>
    <t>공동,건가,군부대</t>
    <phoneticPr fontId="6" type="noConversion"/>
  </si>
  <si>
    <t>건가,군부대</t>
    <phoneticPr fontId="6" type="noConversion"/>
  </si>
  <si>
    <t>공동,건가,군부대</t>
    <phoneticPr fontId="6" type="noConversion"/>
  </si>
  <si>
    <t>(센터)가족관계사업</t>
    <phoneticPr fontId="6" type="noConversion"/>
  </si>
  <si>
    <t>(센터)가족돌봄사업</t>
    <phoneticPr fontId="6" type="noConversion"/>
  </si>
  <si>
    <t>(센터)가족생활사업</t>
    <phoneticPr fontId="6" type="noConversion"/>
  </si>
  <si>
    <t>이중언어 가족환경조성사업</t>
    <phoneticPr fontId="6" type="noConversion"/>
  </si>
  <si>
    <t>한국어교육 운영사업</t>
    <phoneticPr fontId="6" type="noConversion"/>
  </si>
  <si>
    <t>맞춤형 취업지원 사업</t>
    <phoneticPr fontId="6" type="noConversion"/>
  </si>
  <si>
    <t>다문화 서포터즈사업</t>
    <phoneticPr fontId="6" type="noConversion"/>
  </si>
  <si>
    <t>외국인주민 한마음 체육대회</t>
    <phoneticPr fontId="6" type="noConversion"/>
  </si>
  <si>
    <t>세계인의날 기념행사</t>
    <phoneticPr fontId="6" type="noConversion"/>
  </si>
  <si>
    <t>외국인노동자지원사업</t>
    <phoneticPr fontId="6" type="noConversion"/>
  </si>
  <si>
    <t>?</t>
    <phoneticPr fontId="6" type="noConversion"/>
  </si>
  <si>
    <t>보조금수입</t>
    <phoneticPr fontId="6" type="noConversion"/>
  </si>
  <si>
    <t>사업수입</t>
    <phoneticPr fontId="6" type="noConversion"/>
  </si>
  <si>
    <t>소계</t>
  </si>
  <si>
    <t>소계</t>
    <phoneticPr fontId="6" type="noConversion"/>
  </si>
  <si>
    <t>후원금수입</t>
    <phoneticPr fontId="6" type="noConversion"/>
  </si>
  <si>
    <t>지정후원금</t>
    <phoneticPr fontId="6" type="noConversion"/>
  </si>
  <si>
    <t>비지정후원금</t>
    <phoneticPr fontId="6" type="noConversion"/>
  </si>
  <si>
    <t>국고보조금</t>
    <phoneticPr fontId="6" type="noConversion"/>
  </si>
  <si>
    <t>도비보조금</t>
    <phoneticPr fontId="6" type="noConversion"/>
  </si>
  <si>
    <t>시비보조금</t>
    <phoneticPr fontId="6" type="noConversion"/>
  </si>
  <si>
    <t>기타보조금</t>
    <phoneticPr fontId="6" type="noConversion"/>
  </si>
  <si>
    <t>전입금</t>
    <phoneticPr fontId="6" type="noConversion"/>
  </si>
  <si>
    <t>법인전입금</t>
    <phoneticPr fontId="6" type="noConversion"/>
  </si>
  <si>
    <t>이월금</t>
    <phoneticPr fontId="6" type="noConversion"/>
  </si>
  <si>
    <t>이월금</t>
    <phoneticPr fontId="6" type="noConversion"/>
  </si>
  <si>
    <t>전년도이월금</t>
    <phoneticPr fontId="6" type="noConversion"/>
  </si>
  <si>
    <t>전년도이월금(후원금)</t>
  </si>
  <si>
    <t>** 이월사업비</t>
  </si>
  <si>
    <t>** 이월사업비</t>
    <phoneticPr fontId="6" type="noConversion"/>
  </si>
  <si>
    <t>잡수입</t>
    <phoneticPr fontId="6" type="noConversion"/>
  </si>
  <si>
    <t>불용물품매각대</t>
    <phoneticPr fontId="6" type="noConversion"/>
  </si>
  <si>
    <t>기타예금이자수입</t>
  </si>
  <si>
    <t>기타잡수입</t>
    <phoneticPr fontId="6" type="noConversion"/>
  </si>
  <si>
    <t>상담사업
(이용요금)</t>
    <phoneticPr fontId="6" type="noConversion"/>
  </si>
  <si>
    <t>한국어교육
(교재대금)</t>
    <phoneticPr fontId="6" type="noConversion"/>
  </si>
  <si>
    <t>방문교육
(본인부담금)</t>
    <phoneticPr fontId="6" type="noConversion"/>
  </si>
  <si>
    <t>동아리모임
(자부담금)</t>
    <phoneticPr fontId="6" type="noConversion"/>
  </si>
  <si>
    <t>상담사업
(이용요금)</t>
    <phoneticPr fontId="6" type="noConversion"/>
  </si>
  <si>
    <t>한국어교육
(교재대금)</t>
    <phoneticPr fontId="6" type="noConversion"/>
  </si>
  <si>
    <t>동아리모임
(자부담금)</t>
    <phoneticPr fontId="6" type="noConversion"/>
  </si>
  <si>
    <t>전년도이월금
(후원금)</t>
    <phoneticPr fontId="6" type="noConversion"/>
  </si>
  <si>
    <t>재산
조성비</t>
    <phoneticPr fontId="6" type="noConversion"/>
  </si>
  <si>
    <t>보조금</t>
    <phoneticPr fontId="6" type="noConversion"/>
  </si>
  <si>
    <t>기타예금이자
수입</t>
    <phoneticPr fontId="6" type="noConversion"/>
  </si>
  <si>
    <t>후원금사업비</t>
  </si>
  <si>
    <t>급여</t>
    <phoneticPr fontId="6" type="noConversion"/>
  </si>
  <si>
    <t>여비</t>
    <phoneticPr fontId="6" type="noConversion"/>
  </si>
  <si>
    <t>보조금수입</t>
    <phoneticPr fontId="6" type="noConversion"/>
  </si>
  <si>
    <t>보조금수입</t>
    <phoneticPr fontId="6" type="noConversion"/>
  </si>
  <si>
    <t>상담사업
(이용요금)</t>
  </si>
  <si>
    <t>한국어교육
(교재대금)</t>
  </si>
  <si>
    <t>방문교육
(본인부담금)</t>
  </si>
  <si>
    <t>동아리모임
(자부담금)</t>
  </si>
  <si>
    <t>기타예금이자수입</t>
    <phoneticPr fontId="6" type="noConversion"/>
  </si>
  <si>
    <t>지정후원금</t>
    <phoneticPr fontId="6" type="noConversion"/>
  </si>
  <si>
    <t>비지정후원</t>
    <phoneticPr fontId="6" type="noConversion"/>
  </si>
  <si>
    <t>사회보험부담금</t>
    <phoneticPr fontId="6" type="noConversion"/>
  </si>
  <si>
    <t>제수당</t>
    <phoneticPr fontId="6" type="noConversion"/>
  </si>
  <si>
    <t>회의비</t>
    <phoneticPr fontId="6" type="noConversion"/>
  </si>
  <si>
    <t>차량비</t>
    <phoneticPr fontId="6" type="noConversion"/>
  </si>
  <si>
    <t>사업수입</t>
    <phoneticPr fontId="6" type="noConversion"/>
  </si>
  <si>
    <t>전년도이월금
(후원금)</t>
    <phoneticPr fontId="6" type="noConversion"/>
  </si>
  <si>
    <t>보조금수입</t>
    <phoneticPr fontId="6" type="noConversion"/>
  </si>
  <si>
    <t>경기도 파주시 중앙로 284-5 (아동동)</t>
    <phoneticPr fontId="4" type="noConversion"/>
  </si>
  <si>
    <t>맞벌이가구자녀돌봄공동육아나눔터사업</t>
    <phoneticPr fontId="6" type="noConversion"/>
  </si>
  <si>
    <t>가족상담이용료(참가비)</t>
    <phoneticPr fontId="6" type="noConversion"/>
  </si>
  <si>
    <t>2019년 1분기 보조금교부</t>
  </si>
  <si>
    <t>2019년 2분기 보조금교부</t>
  </si>
  <si>
    <t>2019년 3분기 보조금교부</t>
  </si>
  <si>
    <t>2019년 4분기 보조금교부</t>
  </si>
  <si>
    <t>부모교육사업 보조금교부</t>
  </si>
  <si>
    <t>건가</t>
    <phoneticPr fontId="6" type="noConversion"/>
  </si>
  <si>
    <t>맞벌이가구자녀돌봄</t>
    <phoneticPr fontId="6" type="noConversion"/>
  </si>
  <si>
    <t>시군구보조금</t>
  </si>
  <si>
    <t>2019년 보조금교부</t>
  </si>
  <si>
    <t>시도보조금</t>
  </si>
  <si>
    <t>2019년 상반기 보조금교부</t>
  </si>
  <si>
    <t>2019년 2차 보조금교부</t>
  </si>
  <si>
    <t>2019년 3차 보조금교부</t>
  </si>
  <si>
    <t>2019년 4차 보조금교부</t>
  </si>
  <si>
    <t>행복한가족만들기</t>
    <phoneticPr fontId="6" type="noConversion"/>
  </si>
  <si>
    <t>행복한가정(부부)프로그램사업</t>
    <phoneticPr fontId="6" type="noConversion"/>
  </si>
  <si>
    <t>건강가정보조금</t>
    <phoneticPr fontId="6" type="noConversion"/>
  </si>
  <si>
    <t>경기육아나눔터</t>
    <phoneticPr fontId="6" type="noConversion"/>
  </si>
  <si>
    <t>다문화가족사례관리사업</t>
    <phoneticPr fontId="6" type="noConversion"/>
  </si>
  <si>
    <t>다문화가족 방문교육사업</t>
    <phoneticPr fontId="6" type="noConversion"/>
  </si>
  <si>
    <t>(센터)가족과함께하는지역공동체</t>
    <phoneticPr fontId="6" type="noConversion"/>
  </si>
  <si>
    <t>다문화사회 이해교육사업</t>
    <phoneticPr fontId="6" type="noConversion"/>
  </si>
  <si>
    <t>결혼이민자 한국어교육사업</t>
    <phoneticPr fontId="6" type="noConversion"/>
  </si>
  <si>
    <t>(법인)가족관계사업</t>
    <phoneticPr fontId="6" type="noConversion"/>
  </si>
  <si>
    <t>(법인)가족돌봄사업</t>
    <phoneticPr fontId="6" type="noConversion"/>
  </si>
  <si>
    <t>법인(가족과함께하는지역공동체</t>
    <phoneticPr fontId="6" type="noConversion"/>
  </si>
  <si>
    <t>다문화가족 자녀 언어발달지원사업</t>
    <phoneticPr fontId="6" type="noConversion"/>
  </si>
  <si>
    <t>다문화가족동아리모임
활성화지원사업(4개)</t>
    <phoneticPr fontId="6" type="noConversion"/>
  </si>
  <si>
    <t>도민소통공감역량강화프로그램</t>
    <phoneticPr fontId="6" type="noConversion"/>
  </si>
  <si>
    <t>다문화아동이중언교육</t>
    <phoneticPr fontId="6" type="noConversion"/>
  </si>
  <si>
    <t>외국인주민인권교육</t>
    <phoneticPr fontId="6" type="noConversion"/>
  </si>
  <si>
    <t>2019년 1분기 보조금</t>
  </si>
  <si>
    <t>2019년 2차 보조금</t>
  </si>
  <si>
    <t>2019년 3차 보조금</t>
  </si>
  <si>
    <t>2019년 2분기 보조금</t>
  </si>
  <si>
    <t>2019년 4차 보조금</t>
  </si>
  <si>
    <t>2019년 3분기 보조금</t>
  </si>
  <si>
    <t>2019년 4분기 보조금</t>
  </si>
  <si>
    <t>2019년 5차 보조금</t>
  </si>
  <si>
    <t>다가</t>
    <phoneticPr fontId="6" type="noConversion"/>
  </si>
  <si>
    <t>2019년 사업보조금</t>
  </si>
  <si>
    <t>2019년 보조금</t>
  </si>
  <si>
    <t>2019년 1월 청년일자리사업비</t>
  </si>
  <si>
    <t>2019년 2월 청년일자리사업비</t>
  </si>
  <si>
    <t>2019년 상반기 보조금</t>
  </si>
  <si>
    <t>2019년 3월 청년일자리사업비</t>
  </si>
  <si>
    <t>2019년 4월 청년일자리사업비</t>
  </si>
  <si>
    <t>2019년 5월 청년일자리사업비</t>
  </si>
  <si>
    <t>2019년 6월 청년일자리사업비</t>
  </si>
  <si>
    <t>2019년 하반기 보조금</t>
  </si>
  <si>
    <t>2019년 7월 청년일자리사업비</t>
  </si>
  <si>
    <t>2019년 8월 청년일자리사업비</t>
  </si>
  <si>
    <t>2019년 9월 청년일자리사업비</t>
  </si>
  <si>
    <t>2019년 10월 청년일자리사업비</t>
  </si>
  <si>
    <t>2019년 11월 청년일자리사업비</t>
  </si>
  <si>
    <t>2019년 12월 청년일자리사업비</t>
  </si>
  <si>
    <t>2019년 외국인주민한마음체육대회 보조금</t>
    <phoneticPr fontId="6" type="noConversion"/>
  </si>
  <si>
    <t>외국인주민한마음체육대회</t>
    <phoneticPr fontId="6" type="noConversion"/>
  </si>
  <si>
    <t>2019년 다문화전통춤 보조금</t>
    <phoneticPr fontId="6" type="noConversion"/>
  </si>
  <si>
    <t>1월 외국인력지원사업 보조금</t>
  </si>
  <si>
    <t>2월 외국인력지원사업 보조금</t>
  </si>
  <si>
    <t>3월 외국인력지원사업 보조금</t>
  </si>
  <si>
    <t>4월 외국인력지원사업 보조금</t>
  </si>
  <si>
    <t>5월 외국인력지원사업 보조금</t>
  </si>
  <si>
    <t>6월 외국인력지원사업 보조금</t>
  </si>
  <si>
    <t>7월 외국인력지원사업 보조금</t>
  </si>
  <si>
    <t>8월 외국인력지원사업 보조금</t>
  </si>
  <si>
    <t>9월 외국인력지원사업 보조금</t>
  </si>
  <si>
    <t>10월 외국인력지원사업 보조금</t>
  </si>
  <si>
    <t>11월 외국인력지원사업 보조금</t>
  </si>
  <si>
    <t>12월 외국인력지원사업 보조금</t>
  </si>
  <si>
    <t>외국인노동자지원사업</t>
    <phoneticPr fontId="6" type="noConversion"/>
  </si>
  <si>
    <t>청년일자리사업</t>
    <phoneticPr fontId="6" type="noConversion"/>
  </si>
  <si>
    <t>다문화전통춤동아리사업</t>
    <phoneticPr fontId="6" type="noConversion"/>
  </si>
  <si>
    <t>2019년 도민소통공감역량강화프로그램사업 보조금</t>
    <phoneticPr fontId="6" type="noConversion"/>
  </si>
  <si>
    <t>도민소통공감역량강화프로그램사업</t>
    <phoneticPr fontId="6" type="noConversion"/>
  </si>
  <si>
    <t>다문화방송댄스동아리</t>
  </si>
  <si>
    <t>2019년 다문화축구동아리 보조금</t>
    <phoneticPr fontId="6" type="noConversion"/>
  </si>
  <si>
    <t>다문화축구동아리</t>
    <phoneticPr fontId="6" type="noConversion"/>
  </si>
  <si>
    <t>2019년 다문화홈바리스타동아리 보조금</t>
    <phoneticPr fontId="6" type="noConversion"/>
  </si>
  <si>
    <t>다문화홈바리스타동아리</t>
    <phoneticPr fontId="6" type="noConversion"/>
  </si>
  <si>
    <t>2019년 다문화방송댄스동아리 보조금</t>
    <phoneticPr fontId="6" type="noConversion"/>
  </si>
  <si>
    <t>2019년 서포터즈 보조금</t>
    <phoneticPr fontId="6" type="noConversion"/>
  </si>
  <si>
    <t>다문화가족서포터즈</t>
    <phoneticPr fontId="6" type="noConversion"/>
  </si>
  <si>
    <t>다문화보조금(국비)</t>
    <phoneticPr fontId="6" type="noConversion"/>
  </si>
  <si>
    <t>건강가정보조금(도비)</t>
    <phoneticPr fontId="6" type="noConversion"/>
  </si>
  <si>
    <t>다문화가족특화사업</t>
    <phoneticPr fontId="6" type="noConversion"/>
  </si>
  <si>
    <t>파주시한국어교육</t>
    <phoneticPr fontId="6" type="noConversion"/>
  </si>
  <si>
    <t>한국어교육(국비)</t>
    <phoneticPr fontId="6" type="noConversion"/>
  </si>
  <si>
    <t>맞춤형취업지원</t>
    <phoneticPr fontId="6" type="noConversion"/>
  </si>
  <si>
    <t>다문화아동이중언어교육지원사업</t>
    <phoneticPr fontId="6" type="noConversion"/>
  </si>
  <si>
    <t>다문화아동이중언어교육지원사업</t>
    <phoneticPr fontId="6" type="noConversion"/>
  </si>
  <si>
    <t>세계인의날사업</t>
    <phoneticPr fontId="6" type="noConversion"/>
  </si>
  <si>
    <t>외국인주민인권교육사업</t>
    <phoneticPr fontId="6" type="noConversion"/>
  </si>
  <si>
    <t>인식개선교육사업</t>
    <phoneticPr fontId="6" type="noConversion"/>
  </si>
  <si>
    <t>이용자교재구입비</t>
    <phoneticPr fontId="6" type="noConversion"/>
  </si>
  <si>
    <t>비지정후원사업</t>
    <phoneticPr fontId="6" type="noConversion"/>
  </si>
  <si>
    <t>지정후원사업</t>
    <phoneticPr fontId="6" type="noConversion"/>
  </si>
  <si>
    <t>과목</t>
  </si>
  <si>
    <t>보조금</t>
  </si>
  <si>
    <t>시설부담</t>
  </si>
  <si>
    <t>후원금</t>
  </si>
  <si>
    <t>계</t>
  </si>
  <si>
    <t>수용비 및 수수료</t>
  </si>
  <si>
    <t>언어발달지원사업비</t>
  </si>
  <si>
    <t>한국어교육사업비</t>
  </si>
  <si>
    <t>다문화서포터즈사업비</t>
  </si>
  <si>
    <t>방문교육사업비</t>
  </si>
  <si>
    <t>인식개선사업비</t>
  </si>
  <si>
    <t>외국인주민한마음체육대회사업비</t>
  </si>
  <si>
    <t>맞춤형취업지원사업비</t>
  </si>
  <si>
    <t>가족관계사업비</t>
  </si>
  <si>
    <t>가족돌봄사업비</t>
  </si>
  <si>
    <t>가족생활사업비</t>
  </si>
  <si>
    <t>가족과함께하는지역공동체사업비</t>
  </si>
  <si>
    <t>이중언어환경조성사업비</t>
  </si>
  <si>
    <t>세계인의날사업비</t>
  </si>
  <si>
    <t>다문화가족사례관리사업비</t>
  </si>
  <si>
    <t>다문화가족동아리모임지원사업비</t>
  </si>
  <si>
    <t>외국인력지원센터사업비</t>
  </si>
  <si>
    <t>도민소통공감역량강화프로그램사업비</t>
  </si>
  <si>
    <t>다문화아동이중언어교육사업비</t>
  </si>
  <si>
    <t>외국인주민인권교육사업비</t>
  </si>
  <si>
    <t>예비비 및 기타</t>
  </si>
  <si>
    <t>총합계</t>
  </si>
  <si>
    <t>가족상담사업비</t>
  </si>
  <si>
    <t>따복공동육아나눔터사업비</t>
  </si>
  <si>
    <t>경기육아나눔터사업비</t>
  </si>
  <si>
    <t>행복한부부프로그램사업비</t>
  </si>
  <si>
    <t>행복한가족만들기사업비</t>
  </si>
  <si>
    <t>맞벌이가구자녀돌봄공동육아나눔터사업비</t>
  </si>
  <si>
    <t>정부보조</t>
  </si>
  <si>
    <t>건강가정세입결산서</t>
    <phoneticPr fontId="6" type="noConversion"/>
  </si>
  <si>
    <t>건강가정세출결산서</t>
    <phoneticPr fontId="6" type="noConversion"/>
  </si>
  <si>
    <t>다문화 세입결산서</t>
    <phoneticPr fontId="6" type="noConversion"/>
  </si>
  <si>
    <t>다문화 세출결산서</t>
    <phoneticPr fontId="6" type="noConversion"/>
  </si>
  <si>
    <t>[단위: 원]</t>
    <phoneticPr fontId="6" type="noConversion"/>
  </si>
  <si>
    <t>[단위: 원]</t>
    <phoneticPr fontId="6" type="noConversion"/>
  </si>
  <si>
    <t>세입결산서</t>
    <phoneticPr fontId="6" type="noConversion"/>
  </si>
  <si>
    <t xml:space="preserve">   [단위: 원]</t>
  </si>
  <si>
    <t>정부보조금명세서</t>
    <phoneticPr fontId="6" type="noConversion"/>
  </si>
  <si>
    <t>2019 파주시건강가정다문화가족지원센터 세입세출결산(총괄)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</si>
</sst>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000000"/>
      <name val="굴림체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theme="1"/>
      <name val="굴림체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286892"/>
      <name val="굴림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</fills>
  <borders count="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41" fontId="2" fillId="2" borderId="14" xfId="1" applyFont="1" applyFill="1" applyBorder="1" applyAlignment="1">
      <alignment horizontal="right" vertical="center" wrapText="1"/>
    </xf>
    <xf numFmtId="41" fontId="2" fillId="2" borderId="15" xfId="1" applyFont="1" applyFill="1" applyBorder="1" applyAlignment="1">
      <alignment horizontal="right" vertical="center" wrapText="1"/>
    </xf>
    <xf numFmtId="41" fontId="4" fillId="2" borderId="20" xfId="1" applyFont="1" applyFill="1" applyBorder="1" applyAlignment="1">
      <alignment horizontal="right" vertical="center" wrapText="1"/>
    </xf>
    <xf numFmtId="41" fontId="4" fillId="2" borderId="21" xfId="1" applyFont="1" applyFill="1" applyBorder="1" applyAlignment="1">
      <alignment horizontal="right" vertical="center" wrapText="1"/>
    </xf>
    <xf numFmtId="41" fontId="4" fillId="2" borderId="25" xfId="1" applyFont="1" applyFill="1" applyBorder="1" applyAlignment="1">
      <alignment horizontal="right" vertical="center" wrapText="1"/>
    </xf>
    <xf numFmtId="41" fontId="4" fillId="2" borderId="26" xfId="1" applyFont="1" applyFill="1" applyBorder="1" applyAlignment="1">
      <alignment horizontal="right" vertical="center" wrapText="1"/>
    </xf>
    <xf numFmtId="41" fontId="5" fillId="0" borderId="30" xfId="1" applyFont="1" applyBorder="1" applyAlignment="1">
      <alignment horizontal="right" vertical="center" wrapText="1"/>
    </xf>
    <xf numFmtId="41" fontId="5" fillId="0" borderId="31" xfId="1" applyFont="1" applyBorder="1" applyAlignment="1">
      <alignment horizontal="right" vertical="center" wrapText="1"/>
    </xf>
    <xf numFmtId="41" fontId="2" fillId="2" borderId="17" xfId="1" applyFont="1" applyFill="1" applyBorder="1" applyAlignment="1">
      <alignment horizontal="right" vertical="center" wrapText="1"/>
    </xf>
    <xf numFmtId="41" fontId="4" fillId="2" borderId="23" xfId="1" applyFont="1" applyFill="1" applyBorder="1" applyAlignment="1">
      <alignment horizontal="right" vertical="center" wrapText="1"/>
    </xf>
    <xf numFmtId="41" fontId="4" fillId="2" borderId="27" xfId="1" applyFont="1" applyFill="1" applyBorder="1" applyAlignment="1">
      <alignment horizontal="right" vertical="center" wrapText="1"/>
    </xf>
    <xf numFmtId="41" fontId="4" fillId="2" borderId="30" xfId="1" applyFont="1" applyFill="1" applyBorder="1" applyAlignment="1">
      <alignment horizontal="right" vertical="center" wrapText="1"/>
    </xf>
    <xf numFmtId="41" fontId="4" fillId="2" borderId="33" xfId="1" applyFont="1" applyFill="1" applyBorder="1" applyAlignment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41" fontId="2" fillId="2" borderId="7" xfId="1" applyFont="1" applyFill="1" applyBorder="1" applyAlignment="1">
      <alignment horizontal="center" vertical="center" wrapText="1"/>
    </xf>
    <xf numFmtId="41" fontId="2" fillId="2" borderId="8" xfId="1" applyFont="1" applyFill="1" applyBorder="1" applyAlignment="1">
      <alignment horizontal="center" vertical="center" wrapText="1"/>
    </xf>
    <xf numFmtId="41" fontId="4" fillId="2" borderId="15" xfId="1" applyFont="1" applyFill="1" applyBorder="1" applyAlignment="1">
      <alignment horizontal="right" vertical="center" wrapText="1"/>
    </xf>
    <xf numFmtId="41" fontId="2" fillId="2" borderId="25" xfId="1" applyFont="1" applyFill="1" applyBorder="1" applyAlignment="1">
      <alignment horizontal="right" vertical="center" wrapText="1"/>
    </xf>
    <xf numFmtId="41" fontId="2" fillId="2" borderId="26" xfId="1" applyFont="1" applyFill="1" applyBorder="1" applyAlignment="1">
      <alignment horizontal="right" vertical="center" wrapText="1"/>
    </xf>
    <xf numFmtId="41" fontId="2" fillId="2" borderId="24" xfId="1" applyFont="1" applyFill="1" applyBorder="1" applyAlignment="1">
      <alignment horizontal="right" vertical="center" wrapText="1"/>
    </xf>
    <xf numFmtId="41" fontId="2" fillId="2" borderId="30" xfId="1" applyFont="1" applyFill="1" applyBorder="1" applyAlignment="1">
      <alignment horizontal="right" vertical="center" wrapText="1"/>
    </xf>
    <xf numFmtId="41" fontId="2" fillId="2" borderId="29" xfId="1" applyFont="1" applyFill="1" applyBorder="1" applyAlignment="1">
      <alignment horizontal="right" vertical="center" wrapText="1"/>
    </xf>
    <xf numFmtId="41" fontId="2" fillId="2" borderId="31" xfId="1" applyFont="1" applyFill="1" applyBorder="1" applyAlignment="1">
      <alignment horizontal="right" vertical="center" wrapText="1"/>
    </xf>
    <xf numFmtId="41" fontId="0" fillId="0" borderId="0" xfId="1" applyFont="1">
      <alignment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vertical="center" wrapText="1"/>
    </xf>
    <xf numFmtId="41" fontId="2" fillId="2" borderId="48" xfId="1" applyFont="1" applyFill="1" applyBorder="1" applyAlignment="1">
      <alignment horizontal="center" vertical="center" wrapText="1"/>
    </xf>
    <xf numFmtId="41" fontId="2" fillId="2" borderId="49" xfId="1" applyFont="1" applyFill="1" applyBorder="1" applyAlignment="1">
      <alignment horizontal="center" vertical="center" wrapText="1"/>
    </xf>
    <xf numFmtId="41" fontId="2" fillId="2" borderId="51" xfId="1" applyFont="1" applyFill="1" applyBorder="1" applyAlignment="1">
      <alignment horizontal="center" vertical="center" wrapText="1"/>
    </xf>
    <xf numFmtId="41" fontId="4" fillId="2" borderId="24" xfId="1" applyFont="1" applyFill="1" applyBorder="1" applyAlignment="1">
      <alignment horizontal="right" vertical="center" wrapText="1"/>
    </xf>
    <xf numFmtId="41" fontId="2" fillId="2" borderId="10" xfId="1" applyFont="1" applyFill="1" applyBorder="1" applyAlignment="1">
      <alignment horizontal="center" vertical="center" wrapText="1"/>
    </xf>
    <xf numFmtId="41" fontId="0" fillId="0" borderId="0" xfId="1" applyFont="1" applyAlignment="1">
      <alignment horizontal="left" vertical="center"/>
    </xf>
    <xf numFmtId="41" fontId="0" fillId="0" borderId="0" xfId="0" applyNumberFormat="1">
      <alignment vertical="center"/>
    </xf>
    <xf numFmtId="0" fontId="2" fillId="0" borderId="62" xfId="0" applyFont="1" applyFill="1" applyBorder="1" applyAlignment="1">
      <alignment horizontal="center" vertical="center" wrapText="1"/>
    </xf>
    <xf numFmtId="41" fontId="2" fillId="2" borderId="27" xfId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41" fontId="4" fillId="0" borderId="24" xfId="1" applyFont="1" applyFill="1" applyBorder="1" applyAlignment="1">
      <alignment vertical="center" wrapText="1"/>
    </xf>
    <xf numFmtId="41" fontId="5" fillId="0" borderId="27" xfId="1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right" vertical="center" wrapText="1"/>
    </xf>
    <xf numFmtId="41" fontId="4" fillId="2" borderId="29" xfId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1" fontId="4" fillId="0" borderId="24" xfId="1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1" fontId="2" fillId="3" borderId="24" xfId="1" applyFont="1" applyFill="1" applyBorder="1" applyAlignment="1">
      <alignment horizontal="right" vertical="center" wrapText="1"/>
    </xf>
    <xf numFmtId="41" fontId="2" fillId="3" borderId="27" xfId="1" applyFont="1" applyFill="1" applyBorder="1" applyAlignment="1">
      <alignment horizontal="right" vertical="center" wrapText="1"/>
    </xf>
    <xf numFmtId="0" fontId="2" fillId="3" borderId="29" xfId="0" applyFont="1" applyFill="1" applyBorder="1" applyAlignment="1">
      <alignment horizontal="center" vertical="center" wrapText="1"/>
    </xf>
    <xf numFmtId="41" fontId="2" fillId="3" borderId="29" xfId="1" applyFont="1" applyFill="1" applyBorder="1" applyAlignment="1">
      <alignment horizontal="right" vertical="center" wrapText="1"/>
    </xf>
    <xf numFmtId="41" fontId="2" fillId="3" borderId="33" xfId="1" applyFont="1" applyFill="1" applyBorder="1" applyAlignment="1">
      <alignment horizontal="right" vertical="center" wrapText="1"/>
    </xf>
    <xf numFmtId="41" fontId="4" fillId="2" borderId="20" xfId="1" applyFont="1" applyFill="1" applyBorder="1" applyAlignment="1">
      <alignment horizontal="right" vertical="center" shrinkToFit="1"/>
    </xf>
    <xf numFmtId="41" fontId="4" fillId="2" borderId="21" xfId="1" applyFont="1" applyFill="1" applyBorder="1" applyAlignment="1">
      <alignment horizontal="right" vertical="center" shrinkToFit="1"/>
    </xf>
    <xf numFmtId="41" fontId="4" fillId="2" borderId="25" xfId="1" applyFont="1" applyFill="1" applyBorder="1" applyAlignment="1">
      <alignment horizontal="right" vertical="center" shrinkToFit="1"/>
    </xf>
    <xf numFmtId="41" fontId="4" fillId="2" borderId="30" xfId="1" applyFont="1" applyFill="1" applyBorder="1" applyAlignment="1">
      <alignment horizontal="right" vertical="center" shrinkToFit="1"/>
    </xf>
    <xf numFmtId="41" fontId="4" fillId="2" borderId="59" xfId="1" applyFont="1" applyFill="1" applyBorder="1" applyAlignment="1">
      <alignment horizontal="right" vertical="center" shrinkToFit="1"/>
    </xf>
    <xf numFmtId="41" fontId="4" fillId="2" borderId="23" xfId="1" applyFont="1" applyFill="1" applyBorder="1" applyAlignment="1">
      <alignment horizontal="right" vertical="center" shrinkToFit="1"/>
    </xf>
    <xf numFmtId="41" fontId="4" fillId="2" borderId="24" xfId="1" applyFont="1" applyFill="1" applyBorder="1" applyAlignment="1">
      <alignment horizontal="right" vertical="center" shrinkToFit="1"/>
    </xf>
    <xf numFmtId="41" fontId="4" fillId="2" borderId="26" xfId="1" applyFont="1" applyFill="1" applyBorder="1" applyAlignment="1">
      <alignment horizontal="right" vertical="center" shrinkToFit="1"/>
    </xf>
    <xf numFmtId="0" fontId="11" fillId="0" borderId="0" xfId="0" applyFont="1">
      <alignment vertical="center"/>
    </xf>
    <xf numFmtId="41" fontId="11" fillId="0" borderId="0" xfId="0" applyNumberFormat="1" applyFont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1" fontId="4" fillId="2" borderId="24" xfId="1" applyFont="1" applyFill="1" applyBorder="1" applyAlignment="1">
      <alignment horizontal="right" vertical="center" shrinkToFit="1"/>
    </xf>
    <xf numFmtId="41" fontId="4" fillId="2" borderId="26" xfId="1" applyFont="1" applyFill="1" applyBorder="1" applyAlignment="1">
      <alignment horizontal="right" vertical="center" shrinkToFit="1"/>
    </xf>
    <xf numFmtId="41" fontId="3" fillId="3" borderId="20" xfId="1" applyFont="1" applyFill="1" applyBorder="1" applyAlignment="1">
      <alignment horizontal="right" vertical="center" shrinkToFit="1"/>
    </xf>
    <xf numFmtId="41" fontId="2" fillId="3" borderId="30" xfId="1" applyFont="1" applyFill="1" applyBorder="1" applyAlignment="1">
      <alignment horizontal="right" vertical="center" shrinkToFit="1"/>
    </xf>
    <xf numFmtId="41" fontId="4" fillId="0" borderId="63" xfId="1" applyFont="1" applyFill="1" applyBorder="1" applyAlignment="1">
      <alignment horizontal="right" vertical="center" wrapText="1"/>
    </xf>
    <xf numFmtId="41" fontId="0" fillId="0" borderId="63" xfId="1" applyFont="1" applyFill="1" applyBorder="1">
      <alignment vertical="center"/>
    </xf>
    <xf numFmtId="41" fontId="13" fillId="0" borderId="63" xfId="1" applyFont="1" applyFill="1" applyBorder="1" applyAlignment="1">
      <alignment horizontal="right" vertical="center" wrapText="1"/>
    </xf>
    <xf numFmtId="41" fontId="5" fillId="0" borderId="24" xfId="1" applyFont="1" applyFill="1" applyBorder="1" applyAlignment="1">
      <alignment horizontal="right" vertical="center" wrapText="1"/>
    </xf>
    <xf numFmtId="41" fontId="11" fillId="0" borderId="0" xfId="1" applyFo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41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41" fontId="16" fillId="0" borderId="42" xfId="1" applyFont="1" applyBorder="1" applyAlignment="1">
      <alignment horizontal="center" vertical="center"/>
    </xf>
    <xf numFmtId="41" fontId="16" fillId="0" borderId="0" xfId="1" applyFont="1" applyAlignment="1">
      <alignment horizontal="center" vertical="center"/>
    </xf>
    <xf numFmtId="41" fontId="16" fillId="0" borderId="0" xfId="1" applyFont="1" applyFill="1">
      <alignment vertical="center"/>
    </xf>
    <xf numFmtId="41" fontId="16" fillId="0" borderId="0" xfId="0" applyNumberFormat="1" applyFont="1">
      <alignment vertical="center"/>
    </xf>
    <xf numFmtId="0" fontId="16" fillId="0" borderId="0" xfId="0" applyFont="1">
      <alignment vertical="center"/>
    </xf>
    <xf numFmtId="41" fontId="16" fillId="0" borderId="0" xfId="1" applyFont="1">
      <alignment vertical="center"/>
    </xf>
    <xf numFmtId="41" fontId="4" fillId="0" borderId="20" xfId="1" applyFont="1" applyFill="1" applyBorder="1" applyAlignment="1">
      <alignment horizontal="right"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1" fontId="17" fillId="0" borderId="63" xfId="1" applyFont="1" applyBorder="1">
      <alignment vertical="center"/>
    </xf>
    <xf numFmtId="41" fontId="4" fillId="2" borderId="17" xfId="1" applyFont="1" applyFill="1" applyBorder="1" applyAlignment="1">
      <alignment horizontal="right" vertical="center" wrapText="1"/>
    </xf>
    <xf numFmtId="41" fontId="2" fillId="2" borderId="33" xfId="1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 vertical="center" wrapText="1"/>
    </xf>
    <xf numFmtId="41" fontId="4" fillId="2" borderId="35" xfId="1" applyFont="1" applyFill="1" applyBorder="1" applyAlignment="1">
      <alignment horizontal="right" vertical="center" wrapText="1"/>
    </xf>
    <xf numFmtId="41" fontId="5" fillId="2" borderId="35" xfId="1" applyFont="1" applyFill="1" applyBorder="1" applyAlignment="1">
      <alignment horizontal="right" vertical="center" wrapText="1"/>
    </xf>
    <xf numFmtId="41" fontId="5" fillId="2" borderId="24" xfId="1" applyFont="1" applyFill="1" applyBorder="1" applyAlignment="1">
      <alignment horizontal="right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5" fillId="3" borderId="63" xfId="0" applyFont="1" applyFill="1" applyBorder="1" applyAlignment="1">
      <alignment horizontal="center" vertical="center" wrapText="1"/>
    </xf>
    <xf numFmtId="41" fontId="2" fillId="3" borderId="63" xfId="1" applyFont="1" applyFill="1" applyBorder="1" applyAlignment="1">
      <alignment horizontal="center" vertical="center" wrapText="1"/>
    </xf>
    <xf numFmtId="41" fontId="4" fillId="3" borderId="26" xfId="1" applyFont="1" applyFill="1" applyBorder="1" applyAlignment="1">
      <alignment horizontal="right" vertical="center" shrinkToFit="1"/>
    </xf>
    <xf numFmtId="41" fontId="4" fillId="3" borderId="21" xfId="1" applyFont="1" applyFill="1" applyBorder="1" applyAlignment="1">
      <alignment horizontal="right" vertical="center" shrinkToFi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41" fontId="4" fillId="4" borderId="24" xfId="1" applyFont="1" applyFill="1" applyBorder="1" applyAlignment="1">
      <alignment horizontal="right" vertical="center" wrapText="1"/>
    </xf>
    <xf numFmtId="41" fontId="4" fillId="4" borderId="27" xfId="1" applyFont="1" applyFill="1" applyBorder="1" applyAlignment="1">
      <alignment horizontal="right" vertical="center" wrapText="1"/>
    </xf>
    <xf numFmtId="41" fontId="16" fillId="4" borderId="0" xfId="1" applyFont="1" applyFill="1">
      <alignment vertical="center"/>
    </xf>
    <xf numFmtId="0" fontId="16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0" fillId="4" borderId="0" xfId="0" applyFill="1">
      <alignment vertical="center"/>
    </xf>
    <xf numFmtId="41" fontId="2" fillId="3" borderId="35" xfId="1" applyFont="1" applyFill="1" applyBorder="1" applyAlignment="1">
      <alignment horizontal="right" vertical="center" wrapText="1"/>
    </xf>
    <xf numFmtId="41" fontId="2" fillId="3" borderId="63" xfId="1" applyFont="1" applyFill="1" applyBorder="1" applyAlignment="1">
      <alignment horizontal="right" vertical="center" wrapText="1"/>
    </xf>
    <xf numFmtId="41" fontId="2" fillId="3" borderId="17" xfId="1" applyFont="1" applyFill="1" applyBorder="1" applyAlignment="1">
      <alignment horizontal="right" vertical="center" wrapText="1"/>
    </xf>
    <xf numFmtId="0" fontId="7" fillId="3" borderId="24" xfId="0" applyFont="1" applyFill="1" applyBorder="1" applyAlignment="1">
      <alignment horizontal="center" vertical="center" wrapText="1"/>
    </xf>
    <xf numFmtId="41" fontId="5" fillId="4" borderId="24" xfId="1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41" fontId="3" fillId="3" borderId="24" xfId="1" applyFont="1" applyFill="1" applyBorder="1" applyAlignment="1">
      <alignment horizontal="right" vertical="center" wrapText="1"/>
    </xf>
    <xf numFmtId="41" fontId="10" fillId="0" borderId="63" xfId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1" fontId="4" fillId="2" borderId="26" xfId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4" fillId="4" borderId="63" xfId="0" applyFont="1" applyFill="1" applyBorder="1" applyAlignment="1">
      <alignment horizontal="center" vertical="center" wrapText="1"/>
    </xf>
    <xf numFmtId="41" fontId="4" fillId="4" borderId="20" xfId="1" applyFont="1" applyFill="1" applyBorder="1" applyAlignment="1">
      <alignment horizontal="right" vertical="center" shrinkToFit="1"/>
    </xf>
    <xf numFmtId="41" fontId="4" fillId="4" borderId="23" xfId="1" applyFont="1" applyFill="1" applyBorder="1" applyAlignment="1">
      <alignment horizontal="right" vertical="center" shrinkToFit="1"/>
    </xf>
    <xf numFmtId="41" fontId="11" fillId="4" borderId="0" xfId="1" applyFont="1" applyFill="1">
      <alignment vertical="center"/>
    </xf>
    <xf numFmtId="0" fontId="4" fillId="4" borderId="5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1" fontId="4" fillId="4" borderId="25" xfId="1" applyFont="1" applyFill="1" applyBorder="1" applyAlignment="1">
      <alignment horizontal="right" vertical="center" shrinkToFit="1"/>
    </xf>
    <xf numFmtId="41" fontId="2" fillId="3" borderId="14" xfId="1" applyFont="1" applyFill="1" applyBorder="1" applyAlignment="1">
      <alignment horizontal="right" vertical="center" shrinkToFit="1"/>
    </xf>
    <xf numFmtId="41" fontId="2" fillId="3" borderId="15" xfId="1" applyFont="1" applyFill="1" applyBorder="1" applyAlignment="1">
      <alignment horizontal="right" vertical="center" shrinkToFit="1"/>
    </xf>
    <xf numFmtId="41" fontId="2" fillId="3" borderId="17" xfId="1" applyFont="1" applyFill="1" applyBorder="1" applyAlignment="1">
      <alignment horizontal="right" vertical="center" shrinkToFit="1"/>
    </xf>
    <xf numFmtId="41" fontId="2" fillId="3" borderId="20" xfId="1" applyFont="1" applyFill="1" applyBorder="1" applyAlignment="1">
      <alignment horizontal="right" vertical="center" shrinkToFit="1"/>
    </xf>
    <xf numFmtId="41" fontId="2" fillId="3" borderId="23" xfId="1" applyFont="1" applyFill="1" applyBorder="1" applyAlignment="1">
      <alignment horizontal="right" vertical="center" shrinkToFit="1"/>
    </xf>
    <xf numFmtId="41" fontId="10" fillId="0" borderId="63" xfId="1" applyFont="1" applyFill="1" applyBorder="1" applyAlignment="1">
      <alignment horizontal="righ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41" fontId="4" fillId="2" borderId="26" xfId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41" fontId="2" fillId="0" borderId="70" xfId="1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18" fillId="4" borderId="72" xfId="0" applyFont="1" applyFill="1" applyBorder="1" applyAlignment="1">
      <alignment horizontal="center" vertical="center" wrapText="1"/>
    </xf>
    <xf numFmtId="3" fontId="10" fillId="4" borderId="24" xfId="0" applyNumberFormat="1" applyFont="1" applyFill="1" applyBorder="1" applyAlignment="1">
      <alignment horizontal="right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8" fillId="4" borderId="74" xfId="0" applyFont="1" applyFill="1" applyBorder="1" applyAlignment="1">
      <alignment horizontal="center" vertical="center" wrapText="1"/>
    </xf>
    <xf numFmtId="3" fontId="10" fillId="4" borderId="19" xfId="0" applyNumberFormat="1" applyFont="1" applyFill="1" applyBorder="1" applyAlignment="1">
      <alignment horizontal="right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left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80" xfId="0" applyFont="1" applyFill="1" applyBorder="1" applyAlignment="1">
      <alignment vertical="center" wrapText="1"/>
    </xf>
    <xf numFmtId="0" fontId="10" fillId="4" borderId="81" xfId="0" applyFont="1" applyFill="1" applyBorder="1" applyAlignment="1">
      <alignment vertical="center" wrapText="1"/>
    </xf>
    <xf numFmtId="0" fontId="0" fillId="4" borderId="0" xfId="0" applyFont="1" applyFill="1">
      <alignment vertical="center"/>
    </xf>
    <xf numFmtId="41" fontId="15" fillId="4" borderId="79" xfId="1" applyFont="1" applyFill="1" applyBorder="1" applyAlignment="1">
      <alignment horizontal="right" vertical="center" wrapText="1"/>
    </xf>
    <xf numFmtId="14" fontId="10" fillId="4" borderId="24" xfId="0" applyNumberFormat="1" applyFont="1" applyFill="1" applyBorder="1" applyAlignment="1">
      <alignment horizontal="center" vertical="center" wrapText="1"/>
    </xf>
    <xf numFmtId="14" fontId="10" fillId="4" borderId="1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5" fillId="3" borderId="63" xfId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41" fontId="4" fillId="4" borderId="26" xfId="1" applyFont="1" applyFill="1" applyBorder="1" applyAlignment="1">
      <alignment horizontal="right" vertical="center" shrinkToFit="1"/>
    </xf>
    <xf numFmtId="0" fontId="4" fillId="4" borderId="20" xfId="0" applyFont="1" applyFill="1" applyBorder="1" applyAlignment="1">
      <alignment horizontal="center" vertical="center" wrapText="1"/>
    </xf>
    <xf numFmtId="3" fontId="11" fillId="4" borderId="0" xfId="0" applyNumberFormat="1" applyFont="1" applyFill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41" fontId="2" fillId="3" borderId="61" xfId="1" applyFont="1" applyFill="1" applyBorder="1" applyAlignment="1">
      <alignment horizontal="right"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41" fontId="13" fillId="4" borderId="25" xfId="1" applyFont="1" applyFill="1" applyBorder="1" applyAlignment="1">
      <alignment horizontal="right" vertical="center" shrinkToFit="1"/>
    </xf>
    <xf numFmtId="0" fontId="10" fillId="2" borderId="19" xfId="0" applyFont="1" applyFill="1" applyBorder="1" applyAlignment="1">
      <alignment horizontal="center" vertical="center" wrapText="1"/>
    </xf>
    <xf numFmtId="41" fontId="10" fillId="0" borderId="20" xfId="1" applyFont="1" applyFill="1" applyBorder="1" applyAlignment="1">
      <alignment horizontal="right" vertical="center" shrinkToFit="1"/>
    </xf>
    <xf numFmtId="41" fontId="10" fillId="2" borderId="23" xfId="1" applyFont="1" applyFill="1" applyBorder="1" applyAlignment="1">
      <alignment horizontal="right" vertical="center" shrinkToFit="1"/>
    </xf>
    <xf numFmtId="41" fontId="10" fillId="2" borderId="20" xfId="1" applyFont="1" applyFill="1" applyBorder="1" applyAlignment="1">
      <alignment horizontal="right" vertical="center" shrinkToFit="1"/>
    </xf>
    <xf numFmtId="0" fontId="10" fillId="2" borderId="20" xfId="0" applyFont="1" applyFill="1" applyBorder="1" applyAlignment="1">
      <alignment horizontal="center" vertical="center" wrapText="1"/>
    </xf>
    <xf numFmtId="41" fontId="13" fillId="4" borderId="27" xfId="1" applyFont="1" applyFill="1" applyBorder="1" applyAlignment="1">
      <alignment horizontal="right" vertical="center" shrinkToFit="1"/>
    </xf>
    <xf numFmtId="41" fontId="13" fillId="4" borderId="24" xfId="1" applyFont="1" applyFill="1" applyBorder="1" applyAlignment="1">
      <alignment horizontal="right" vertical="center" shrinkToFit="1"/>
    </xf>
    <xf numFmtId="41" fontId="13" fillId="4" borderId="25" xfId="1" applyFont="1" applyFill="1" applyBorder="1" applyAlignment="1">
      <alignment vertical="center" shrinkToFit="1"/>
    </xf>
    <xf numFmtId="41" fontId="13" fillId="4" borderId="27" xfId="1" applyFont="1" applyFill="1" applyBorder="1" applyAlignment="1">
      <alignment vertical="center" shrinkToFit="1"/>
    </xf>
    <xf numFmtId="0" fontId="13" fillId="4" borderId="25" xfId="0" quotePrefix="1" applyFont="1" applyFill="1" applyBorder="1" applyAlignment="1">
      <alignment horizontal="center" vertical="center" wrapText="1"/>
    </xf>
    <xf numFmtId="41" fontId="13" fillId="4" borderId="20" xfId="1" applyFont="1" applyFill="1" applyBorder="1" applyAlignment="1">
      <alignment horizontal="right" vertical="center" shrinkToFit="1"/>
    </xf>
    <xf numFmtId="41" fontId="13" fillId="4" borderId="23" xfId="1" applyFont="1" applyFill="1" applyBorder="1" applyAlignment="1">
      <alignment horizontal="right" vertical="center" shrinkToFit="1"/>
    </xf>
    <xf numFmtId="0" fontId="4" fillId="2" borderId="36" xfId="0" applyFont="1" applyFill="1" applyBorder="1" applyAlignment="1">
      <alignment horizontal="left" vertical="center" wrapText="1"/>
    </xf>
    <xf numFmtId="176" fontId="4" fillId="5" borderId="19" xfId="0" applyNumberFormat="1" applyFont="1" applyFill="1" applyBorder="1" applyAlignment="1">
      <alignment horizontal="right" vertical="center" wrapText="1"/>
    </xf>
    <xf numFmtId="176" fontId="4" fillId="2" borderId="19" xfId="0" applyNumberFormat="1" applyFont="1" applyFill="1" applyBorder="1" applyAlignment="1">
      <alignment horizontal="right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176" fontId="20" fillId="2" borderId="24" xfId="0" applyNumberFormat="1" applyFont="1" applyFill="1" applyBorder="1" applyAlignment="1">
      <alignment horizontal="right" vertical="center" wrapText="1"/>
    </xf>
    <xf numFmtId="0" fontId="20" fillId="2" borderId="19" xfId="0" applyFont="1" applyFill="1" applyBorder="1" applyAlignment="1">
      <alignment horizontal="center" vertical="center" wrapText="1"/>
    </xf>
    <xf numFmtId="176" fontId="20" fillId="2" borderId="19" xfId="0" applyNumberFormat="1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176" fontId="20" fillId="5" borderId="19" xfId="0" applyNumberFormat="1" applyFont="1" applyFill="1" applyBorder="1" applyAlignment="1">
      <alignment horizontal="right" vertical="center" wrapText="1"/>
    </xf>
    <xf numFmtId="0" fontId="21" fillId="0" borderId="24" xfId="0" applyFont="1" applyBorder="1" applyAlignment="1">
      <alignment horizontal="center" vertical="center" wrapText="1"/>
    </xf>
    <xf numFmtId="176" fontId="21" fillId="0" borderId="24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7" xfId="0" applyBorder="1" applyAlignment="1">
      <alignment vertical="center"/>
    </xf>
    <xf numFmtId="176" fontId="4" fillId="2" borderId="24" xfId="0" applyNumberFormat="1" applyFont="1" applyFill="1" applyBorder="1" applyAlignment="1">
      <alignment horizontal="right" vertical="center" wrapText="1"/>
    </xf>
    <xf numFmtId="41" fontId="10" fillId="4" borderId="63" xfId="1" applyFont="1" applyFill="1" applyBorder="1" applyAlignment="1">
      <alignment horizontal="right" vertical="center" shrinkToFit="1"/>
    </xf>
    <xf numFmtId="176" fontId="10" fillId="2" borderId="24" xfId="0" applyNumberFormat="1" applyFont="1" applyFill="1" applyBorder="1" applyAlignment="1">
      <alignment horizontal="right" vertical="center" wrapText="1"/>
    </xf>
    <xf numFmtId="176" fontId="10" fillId="2" borderId="19" xfId="0" applyNumberFormat="1" applyFont="1" applyFill="1" applyBorder="1" applyAlignment="1">
      <alignment horizontal="right" vertical="center" wrapText="1"/>
    </xf>
    <xf numFmtId="176" fontId="10" fillId="5" borderId="19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41" fontId="22" fillId="0" borderId="0" xfId="1" applyFont="1">
      <alignment vertical="center"/>
    </xf>
    <xf numFmtId="176" fontId="0" fillId="0" borderId="0" xfId="0" applyNumberFormat="1">
      <alignment vertical="center"/>
    </xf>
    <xf numFmtId="176" fontId="23" fillId="0" borderId="0" xfId="0" applyNumberFormat="1" applyFont="1">
      <alignment vertical="center"/>
    </xf>
    <xf numFmtId="41" fontId="10" fillId="2" borderId="25" xfId="1" applyFont="1" applyFill="1" applyBorder="1" applyAlignment="1">
      <alignment horizontal="right" vertical="center" shrinkToFit="1"/>
    </xf>
    <xf numFmtId="41" fontId="10" fillId="2" borderId="24" xfId="1" applyFont="1" applyFill="1" applyBorder="1" applyAlignment="1">
      <alignment horizontal="right" vertical="center" shrinkToFit="1"/>
    </xf>
    <xf numFmtId="176" fontId="20" fillId="4" borderId="24" xfId="0" applyNumberFormat="1" applyFont="1" applyFill="1" applyBorder="1" applyAlignment="1">
      <alignment horizontal="right" vertical="center" wrapText="1"/>
    </xf>
    <xf numFmtId="41" fontId="15" fillId="3" borderId="63" xfId="1" applyFont="1" applyFill="1" applyBorder="1" applyAlignment="1">
      <alignment horizontal="right" vertical="center" shrinkToFit="1"/>
    </xf>
    <xf numFmtId="41" fontId="2" fillId="3" borderId="21" xfId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15" fillId="4" borderId="77" xfId="0" applyFont="1" applyFill="1" applyBorder="1" applyAlignment="1">
      <alignment horizontal="center" vertical="center" wrapText="1"/>
    </xf>
    <xf numFmtId="0" fontId="15" fillId="4" borderId="78" xfId="0" applyFont="1" applyFill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/>
    </xf>
    <xf numFmtId="41" fontId="16" fillId="0" borderId="42" xfId="1" applyFont="1" applyBorder="1" applyAlignment="1">
      <alignment horizontal="center" vertical="center"/>
    </xf>
    <xf numFmtId="41" fontId="16" fillId="0" borderId="0" xfId="1" applyFont="1" applyAlignment="1">
      <alignment horizontal="center" vertical="center"/>
    </xf>
    <xf numFmtId="0" fontId="2" fillId="3" borderId="11" xfId="0" applyFont="1" applyFill="1" applyBorder="1" applyAlignment="1">
      <alignment horizontal="right" vertical="center" wrapText="1"/>
    </xf>
    <xf numFmtId="0" fontId="2" fillId="3" borderId="35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1" fontId="4" fillId="2" borderId="24" xfId="1" applyFont="1" applyFill="1" applyBorder="1" applyAlignment="1">
      <alignment horizontal="right" vertical="center" shrinkToFit="1"/>
    </xf>
    <xf numFmtId="41" fontId="4" fillId="2" borderId="26" xfId="1" applyFont="1" applyFill="1" applyBorder="1" applyAlignment="1">
      <alignment horizontal="right" vertical="center" shrinkToFi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05"/>
  <sheetViews>
    <sheetView zoomScaleNormal="100" workbookViewId="0">
      <selection activeCell="E17" sqref="E17"/>
    </sheetView>
  </sheetViews>
  <sheetFormatPr defaultColWidth="9.25" defaultRowHeight="24.6" customHeight="1"/>
  <cols>
    <col min="1" max="3" width="9.25" bestFit="1" customWidth="1"/>
    <col min="4" max="5" width="15.25" bestFit="1" customWidth="1"/>
    <col min="6" max="6" width="14.5" customWidth="1"/>
    <col min="7" max="8" width="10.25" customWidth="1"/>
    <col min="9" max="9" width="9.25" bestFit="1" customWidth="1"/>
    <col min="10" max="11" width="15.25" bestFit="1" customWidth="1"/>
    <col min="12" max="12" width="12.375" bestFit="1" customWidth="1"/>
    <col min="13" max="13" width="21" customWidth="1"/>
  </cols>
  <sheetData>
    <row r="1" spans="1:13" ht="24.6" customHeight="1" thickBot="1">
      <c r="A1" s="263" t="s">
        <v>298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50" t="s">
        <v>293</v>
      </c>
    </row>
    <row r="2" spans="1:13" ht="24.6" customHeight="1" thickTop="1">
      <c r="A2" s="254" t="s">
        <v>0</v>
      </c>
      <c r="B2" s="255"/>
      <c r="C2" s="255"/>
      <c r="D2" s="255"/>
      <c r="E2" s="255"/>
      <c r="F2" s="256"/>
      <c r="G2" s="257" t="s">
        <v>1</v>
      </c>
      <c r="H2" s="255"/>
      <c r="I2" s="255"/>
      <c r="J2" s="255"/>
      <c r="K2" s="255"/>
      <c r="L2" s="258"/>
    </row>
    <row r="3" spans="1:13" ht="24.6" customHeight="1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5" t="s">
        <v>7</v>
      </c>
    </row>
    <row r="4" spans="1:13" ht="24.6" customHeight="1" thickTop="1">
      <c r="A4" s="259" t="s">
        <v>8</v>
      </c>
      <c r="B4" s="260"/>
      <c r="C4" s="261"/>
      <c r="D4" s="17">
        <f>SUM(D5:D11)</f>
        <v>1187227446</v>
      </c>
      <c r="E4" s="17">
        <f>SUM(E5:E11)</f>
        <v>1187868542</v>
      </c>
      <c r="F4" s="18">
        <f>D4-E4</f>
        <v>-641096</v>
      </c>
      <c r="G4" s="262" t="s">
        <v>8</v>
      </c>
      <c r="H4" s="260"/>
      <c r="I4" s="261"/>
      <c r="J4" s="17">
        <f>SUM(J5:J11)</f>
        <v>1173673360</v>
      </c>
      <c r="K4" s="17">
        <f>SUM(K5:K11)</f>
        <v>1160126485</v>
      </c>
      <c r="L4" s="25">
        <f>J4-K4</f>
        <v>13546875</v>
      </c>
      <c r="M4" s="53"/>
    </row>
    <row r="5" spans="1:13" ht="24.6" customHeight="1">
      <c r="A5" s="6" t="s">
        <v>9</v>
      </c>
      <c r="B5" s="7" t="s">
        <v>153</v>
      </c>
      <c r="C5" s="8" t="s">
        <v>9</v>
      </c>
      <c r="D5" s="19">
        <f>SUM(건강가정세입세출!D4)+다문화세입세출!D5</f>
        <v>1123865360</v>
      </c>
      <c r="E5" s="19">
        <f>SUM(건강가정세입세출!E4)+다문화세입세출!E5</f>
        <v>1123865360</v>
      </c>
      <c r="F5" s="20">
        <f t="shared" ref="F5:F10" si="0">D5-E5</f>
        <v>0</v>
      </c>
      <c r="G5" s="9" t="s">
        <v>10</v>
      </c>
      <c r="H5" s="7" t="s">
        <v>10</v>
      </c>
      <c r="I5" s="7" t="s">
        <v>11</v>
      </c>
      <c r="J5" s="19">
        <f>SUM(건강가정세입세출!J8)+다문화세입세출!J9</f>
        <v>761500560</v>
      </c>
      <c r="K5" s="19">
        <f>SUM(건강가정세입세출!K8)+다문화세입세출!K9</f>
        <v>738491510</v>
      </c>
      <c r="L5" s="26">
        <f t="shared" ref="L5:L11" si="1">J5-K5</f>
        <v>23009050</v>
      </c>
    </row>
    <row r="6" spans="1:13" ht="24.6" customHeight="1">
      <c r="A6" s="6" t="s">
        <v>12</v>
      </c>
      <c r="B6" s="10" t="s">
        <v>12</v>
      </c>
      <c r="C6" s="11" t="s">
        <v>13</v>
      </c>
      <c r="D6" s="21">
        <f>SUM(다문화세입세출!D18)</f>
        <v>45595000</v>
      </c>
      <c r="E6" s="21">
        <f>SUM(다문화세입세출!E18)</f>
        <v>45595000</v>
      </c>
      <c r="F6" s="22">
        <f t="shared" si="0"/>
        <v>0</v>
      </c>
      <c r="G6" s="9" t="s">
        <v>10</v>
      </c>
      <c r="H6" s="10" t="s">
        <v>10</v>
      </c>
      <c r="I6" s="10" t="s">
        <v>14</v>
      </c>
      <c r="J6" s="21">
        <f>SUM(건강가정세입세출!J9,건강가정세입세출!J10)+다문화세입세출!J10</f>
        <v>13000000</v>
      </c>
      <c r="K6" s="21">
        <f>SUM(건강가정세입세출!K9,건강가정세입세출!K10)+다문화세입세출!K10</f>
        <v>13000000</v>
      </c>
      <c r="L6" s="27">
        <f t="shared" si="1"/>
        <v>0</v>
      </c>
    </row>
    <row r="7" spans="1:13" ht="24.6" customHeight="1">
      <c r="A7" s="6" t="s">
        <v>15</v>
      </c>
      <c r="B7" s="10" t="s">
        <v>15</v>
      </c>
      <c r="C7" s="11" t="s">
        <v>15</v>
      </c>
      <c r="D7" s="21">
        <f>SUM(건강가정세입세출!D9)+다문화세입세출!D10</f>
        <v>9617000</v>
      </c>
      <c r="E7" s="21">
        <f>SUM(건강가정세입세출!E9)+다문화세입세출!E10</f>
        <v>9597000</v>
      </c>
      <c r="F7" s="22">
        <f t="shared" si="0"/>
        <v>20000</v>
      </c>
      <c r="G7" s="9" t="s">
        <v>10</v>
      </c>
      <c r="H7" s="10" t="s">
        <v>10</v>
      </c>
      <c r="I7" s="10" t="s">
        <v>16</v>
      </c>
      <c r="J7" s="21">
        <f>SUM(건강가정세입세출!J11:J16)+다문화세입세출!J12+다문화세입세출!J13+다문화세입세출!J15+다문화세입세출!J17</f>
        <v>84787080</v>
      </c>
      <c r="K7" s="21">
        <f>SUM(건강가정세입세출!K11:K16)+다문화세입세출!K12+다문화세입세출!K13+다문화세입세출!K15+다문화세입세출!K17</f>
        <v>81338984</v>
      </c>
      <c r="L7" s="27">
        <f t="shared" si="1"/>
        <v>3448096</v>
      </c>
    </row>
    <row r="8" spans="1:13" ht="24.6" customHeight="1">
      <c r="A8" s="6" t="s">
        <v>17</v>
      </c>
      <c r="B8" s="10" t="s">
        <v>17</v>
      </c>
      <c r="C8" s="11" t="s">
        <v>18</v>
      </c>
      <c r="D8" s="21">
        <f>SUM(다문화세입세출!D15)</f>
        <v>6700000</v>
      </c>
      <c r="E8" s="21">
        <f>SUM(다문화세입세출!E15)</f>
        <v>6700000</v>
      </c>
      <c r="F8" s="22">
        <f t="shared" si="0"/>
        <v>0</v>
      </c>
      <c r="G8" s="9" t="s">
        <v>19</v>
      </c>
      <c r="H8" s="10" t="s">
        <v>19</v>
      </c>
      <c r="I8" s="10" t="s">
        <v>20</v>
      </c>
      <c r="J8" s="21">
        <f>SUM(건강가정세입세출!J20)+다문화세입세출!J21</f>
        <v>26991010</v>
      </c>
      <c r="K8" s="21">
        <f>SUM(건강가정세입세출!K20)+다문화세입세출!K21</f>
        <v>26991010</v>
      </c>
      <c r="L8" s="27">
        <f t="shared" si="1"/>
        <v>0</v>
      </c>
    </row>
    <row r="9" spans="1:13" ht="24.6" customHeight="1">
      <c r="A9" s="6" t="s">
        <v>21</v>
      </c>
      <c r="B9" s="10" t="s">
        <v>21</v>
      </c>
      <c r="C9" s="11" t="s">
        <v>22</v>
      </c>
      <c r="D9" s="21">
        <f>SUM(건강가정세입세출!D18)+다문화세입세출!D19</f>
        <v>1450086</v>
      </c>
      <c r="E9" s="21">
        <f>SUM(건강가정세입세출!E18)+다문화세입세출!E19</f>
        <v>1450086</v>
      </c>
      <c r="F9" s="22">
        <f t="shared" si="0"/>
        <v>0</v>
      </c>
      <c r="G9" s="9" t="s">
        <v>23</v>
      </c>
      <c r="H9" s="10" t="s">
        <v>23</v>
      </c>
      <c r="I9" s="10" t="s">
        <v>23</v>
      </c>
      <c r="J9" s="21">
        <f>SUM(건강가정세입세출!J29)+다문화세입세출!J48</f>
        <v>287394710</v>
      </c>
      <c r="K9" s="21">
        <f>SUM(건강가정세입세출!K29)+다문화세입세출!K48</f>
        <v>299429570</v>
      </c>
      <c r="L9" s="27">
        <f t="shared" si="1"/>
        <v>-12034860</v>
      </c>
    </row>
    <row r="10" spans="1:13" ht="24.6" customHeight="1">
      <c r="A10" s="6" t="s">
        <v>24</v>
      </c>
      <c r="B10" s="10" t="s">
        <v>24</v>
      </c>
      <c r="C10" s="11" t="s">
        <v>25</v>
      </c>
      <c r="D10" s="21">
        <f>SUM(건강가정세입세출!D22)+다문화세입세출!D23</f>
        <v>0</v>
      </c>
      <c r="E10" s="21">
        <f>SUM(건강가정세입세출!E22)+다문화세입세출!E23</f>
        <v>661096</v>
      </c>
      <c r="F10" s="22">
        <f t="shared" si="0"/>
        <v>-661096</v>
      </c>
      <c r="G10" s="9" t="s">
        <v>26</v>
      </c>
      <c r="H10" s="10" t="s">
        <v>26</v>
      </c>
      <c r="I10" s="10" t="s">
        <v>26</v>
      </c>
      <c r="J10" s="21">
        <f>SUM(다문화세입세출!J50)</f>
        <v>0</v>
      </c>
      <c r="K10" s="21">
        <f>SUM(다문화세입세출!K50)</f>
        <v>567294</v>
      </c>
      <c r="L10" s="27">
        <f t="shared" si="1"/>
        <v>-567294</v>
      </c>
    </row>
    <row r="11" spans="1:13" ht="24.6" customHeight="1" thickBot="1">
      <c r="A11" s="12"/>
      <c r="B11" s="13"/>
      <c r="C11" s="14"/>
      <c r="D11" s="23"/>
      <c r="E11" s="23"/>
      <c r="F11" s="24"/>
      <c r="G11" s="15" t="s">
        <v>27</v>
      </c>
      <c r="H11" s="16" t="s">
        <v>27</v>
      </c>
      <c r="I11" s="16" t="s">
        <v>28</v>
      </c>
      <c r="J11" s="28">
        <f>SUM(다문화세입세출!J52)</f>
        <v>0</v>
      </c>
      <c r="K11" s="28">
        <f>SUM(다문화세입세출!K52)</f>
        <v>308117</v>
      </c>
      <c r="L11" s="29">
        <f t="shared" si="1"/>
        <v>-308117</v>
      </c>
    </row>
    <row r="12" spans="1:13" ht="24.6" customHeight="1" thickTop="1">
      <c r="D12" s="53"/>
      <c r="E12" s="53"/>
      <c r="F12" s="53"/>
      <c r="J12" s="53"/>
      <c r="K12" s="53"/>
      <c r="L12" s="53"/>
    </row>
    <row r="13" spans="1:13" ht="24.6" customHeight="1">
      <c r="D13" s="41"/>
      <c r="E13" s="41"/>
      <c r="F13" s="41"/>
      <c r="J13" s="41"/>
      <c r="K13" s="41"/>
      <c r="L13" s="41"/>
    </row>
    <row r="14" spans="1:13" ht="24.6" customHeight="1">
      <c r="D14" s="41"/>
    </row>
    <row r="15" spans="1:13" ht="24.6" customHeight="1">
      <c r="D15" s="41"/>
    </row>
    <row r="105" spans="14:14" ht="24.6" customHeight="1">
      <c r="N105" s="124" t="s">
        <v>154</v>
      </c>
    </row>
  </sheetData>
  <mergeCells count="5">
    <mergeCell ref="A2:F2"/>
    <mergeCell ref="G2:L2"/>
    <mergeCell ref="A4:C4"/>
    <mergeCell ref="G4:I4"/>
    <mergeCell ref="A1:K1"/>
  </mergeCells>
  <phoneticPr fontId="6" type="noConversion"/>
  <pageMargins left="0.7" right="0.7" top="0.75" bottom="0.75" header="0.3" footer="0.3"/>
  <pageSetup paperSize="9" scale="8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52"/>
  <sheetViews>
    <sheetView view="pageBreakPreview" zoomScale="60" zoomScaleNormal="100" workbookViewId="0">
      <selection activeCell="H2" sqref="H2"/>
    </sheetView>
  </sheetViews>
  <sheetFormatPr defaultRowHeight="16.5"/>
  <cols>
    <col min="3" max="3" width="12.625" bestFit="1" customWidth="1"/>
    <col min="5" max="8" width="16.5" style="41" customWidth="1"/>
    <col min="9" max="9" width="1" style="41" customWidth="1"/>
    <col min="10" max="12" width="9.625" customWidth="1"/>
    <col min="13" max="13" width="8.75" customWidth="1"/>
    <col min="14" max="17" width="13.125" customWidth="1"/>
    <col min="18" max="19" width="8.875" customWidth="1"/>
    <col min="20" max="20" width="9" customWidth="1"/>
    <col min="21" max="21" width="10.25" customWidth="1"/>
    <col min="22" max="25" width="11.375" customWidth="1"/>
  </cols>
  <sheetData>
    <row r="1" spans="1:25" ht="17.25" thickBot="1">
      <c r="H1" s="251"/>
    </row>
    <row r="2" spans="1:25" ht="17.25" customHeight="1" thickTop="1">
      <c r="A2" s="254" t="s">
        <v>295</v>
      </c>
      <c r="B2" s="255"/>
      <c r="C2" s="255"/>
      <c r="D2" s="255"/>
      <c r="E2" s="255"/>
      <c r="F2" s="255"/>
      <c r="G2" s="255"/>
      <c r="H2" s="252" t="s">
        <v>296</v>
      </c>
      <c r="J2" s="294" t="s">
        <v>255</v>
      </c>
      <c r="K2" s="295"/>
      <c r="L2" s="296"/>
      <c r="M2" s="292" t="s">
        <v>29</v>
      </c>
      <c r="N2" s="292" t="s">
        <v>288</v>
      </c>
      <c r="O2" s="292" t="s">
        <v>257</v>
      </c>
      <c r="P2" s="292" t="s">
        <v>258</v>
      </c>
      <c r="Q2" s="292" t="s">
        <v>259</v>
      </c>
      <c r="R2" s="294" t="s">
        <v>255</v>
      </c>
      <c r="S2" s="295"/>
      <c r="T2" s="295"/>
      <c r="U2" s="292" t="s">
        <v>29</v>
      </c>
      <c r="V2" s="292" t="s">
        <v>288</v>
      </c>
      <c r="W2" s="292" t="s">
        <v>257</v>
      </c>
      <c r="X2" s="292" t="s">
        <v>258</v>
      </c>
      <c r="Y2" s="292" t="s">
        <v>259</v>
      </c>
    </row>
    <row r="3" spans="1:25" ht="17.25" thickBot="1">
      <c r="A3" s="1" t="s">
        <v>2</v>
      </c>
      <c r="B3" s="30" t="s">
        <v>3</v>
      </c>
      <c r="C3" s="2" t="s">
        <v>4</v>
      </c>
      <c r="D3" s="2" t="s">
        <v>29</v>
      </c>
      <c r="E3" s="32" t="s">
        <v>30</v>
      </c>
      <c r="F3" s="32" t="s">
        <v>31</v>
      </c>
      <c r="G3" s="32" t="s">
        <v>32</v>
      </c>
      <c r="H3" s="51" t="s">
        <v>33</v>
      </c>
      <c r="J3" s="221" t="s">
        <v>2</v>
      </c>
      <c r="K3" s="221" t="s">
        <v>3</v>
      </c>
      <c r="L3" s="221" t="s">
        <v>4</v>
      </c>
      <c r="M3" s="293"/>
      <c r="N3" s="293"/>
      <c r="O3" s="293"/>
      <c r="P3" s="293"/>
      <c r="Q3" s="293"/>
      <c r="R3" s="221" t="s">
        <v>2</v>
      </c>
      <c r="S3" s="221" t="s">
        <v>3</v>
      </c>
      <c r="T3" s="221" t="s">
        <v>4</v>
      </c>
      <c r="U3" s="293"/>
      <c r="V3" s="293"/>
      <c r="W3" s="293"/>
      <c r="X3" s="293"/>
      <c r="Y3" s="293"/>
    </row>
    <row r="4" spans="1:25" ht="17.25" thickTop="1">
      <c r="A4" s="281" t="s">
        <v>9</v>
      </c>
      <c r="B4" s="282" t="s">
        <v>138</v>
      </c>
      <c r="C4" s="282" t="s">
        <v>34</v>
      </c>
      <c r="D4" s="118" t="s">
        <v>35</v>
      </c>
      <c r="E4" s="119">
        <f>SUM(N7)+V7</f>
        <v>659411000</v>
      </c>
      <c r="F4" s="120"/>
      <c r="G4" s="119"/>
      <c r="H4" s="116">
        <f>SUM(E4:G4)</f>
        <v>659411000</v>
      </c>
      <c r="J4" s="278" t="s">
        <v>15</v>
      </c>
      <c r="K4" s="278" t="s">
        <v>15</v>
      </c>
      <c r="L4" s="278" t="s">
        <v>15</v>
      </c>
      <c r="M4" s="201" t="s">
        <v>35</v>
      </c>
      <c r="N4" s="234">
        <v>0</v>
      </c>
      <c r="O4" s="234">
        <v>8597000</v>
      </c>
      <c r="P4" s="234">
        <v>0</v>
      </c>
      <c r="Q4" s="234">
        <v>8597000</v>
      </c>
      <c r="R4" s="267" t="s">
        <v>15</v>
      </c>
      <c r="S4" s="265" t="s">
        <v>15</v>
      </c>
      <c r="T4" s="278" t="s">
        <v>15</v>
      </c>
      <c r="U4" s="201" t="s">
        <v>35</v>
      </c>
      <c r="V4" s="236">
        <v>0</v>
      </c>
      <c r="W4" s="234">
        <v>420000</v>
      </c>
      <c r="X4" s="234">
        <v>0</v>
      </c>
      <c r="Y4" s="234">
        <f>SUM(V4:X4)</f>
        <v>420000</v>
      </c>
    </row>
    <row r="5" spans="1:25">
      <c r="A5" s="279"/>
      <c r="B5" s="280"/>
      <c r="C5" s="280"/>
      <c r="D5" s="112" t="s">
        <v>36</v>
      </c>
      <c r="E5" s="50">
        <f>SUM(N8)+V8</f>
        <v>659411000</v>
      </c>
      <c r="F5" s="121"/>
      <c r="G5" s="50"/>
      <c r="H5" s="27">
        <f t="shared" ref="H5:H51" si="0">SUM(E5:G5)</f>
        <v>659411000</v>
      </c>
      <c r="I5" s="52"/>
      <c r="J5" s="267"/>
      <c r="K5" s="267"/>
      <c r="L5" s="267"/>
      <c r="M5" s="202" t="s">
        <v>36</v>
      </c>
      <c r="N5" s="220">
        <v>0</v>
      </c>
      <c r="O5" s="220">
        <v>8597000</v>
      </c>
      <c r="P5" s="220">
        <v>0</v>
      </c>
      <c r="Q5" s="220">
        <v>8597000</v>
      </c>
      <c r="R5" s="267"/>
      <c r="S5" s="265"/>
      <c r="T5" s="267"/>
      <c r="U5" s="202" t="s">
        <v>36</v>
      </c>
      <c r="V5" s="237">
        <v>0</v>
      </c>
      <c r="W5" s="220">
        <v>400000</v>
      </c>
      <c r="X5" s="220">
        <v>0</v>
      </c>
      <c r="Y5" s="234">
        <f t="shared" ref="Y5:Y27" si="1">SUM(V5:X5)</f>
        <v>400000</v>
      </c>
    </row>
    <row r="6" spans="1:25">
      <c r="A6" s="279"/>
      <c r="B6" s="280"/>
      <c r="C6" s="280"/>
      <c r="D6" s="112" t="s">
        <v>37</v>
      </c>
      <c r="E6" s="50">
        <f>SUM(N9)+V9</f>
        <v>0</v>
      </c>
      <c r="F6" s="50"/>
      <c r="G6" s="50"/>
      <c r="H6" s="27">
        <f t="shared" si="0"/>
        <v>0</v>
      </c>
      <c r="I6" s="52"/>
      <c r="J6" s="268"/>
      <c r="K6" s="268"/>
      <c r="L6" s="268"/>
      <c r="M6" s="202" t="s">
        <v>37</v>
      </c>
      <c r="N6" s="220">
        <v>0</v>
      </c>
      <c r="O6" s="220">
        <v>0</v>
      </c>
      <c r="P6" s="220">
        <v>0</v>
      </c>
      <c r="Q6" s="220">
        <v>0</v>
      </c>
      <c r="R6" s="268"/>
      <c r="S6" s="266"/>
      <c r="T6" s="268"/>
      <c r="U6" s="202" t="s">
        <v>37</v>
      </c>
      <c r="V6" s="237">
        <v>0</v>
      </c>
      <c r="W6" s="220">
        <v>20000</v>
      </c>
      <c r="X6" s="220">
        <v>0</v>
      </c>
      <c r="Y6" s="234">
        <f t="shared" si="1"/>
        <v>20000</v>
      </c>
    </row>
    <row r="7" spans="1:25">
      <c r="A7" s="279" t="s">
        <v>9</v>
      </c>
      <c r="B7" s="280" t="s">
        <v>139</v>
      </c>
      <c r="C7" s="280" t="s">
        <v>38</v>
      </c>
      <c r="D7" s="112" t="s">
        <v>35</v>
      </c>
      <c r="E7" s="50">
        <f>SUM(N10)+V10</f>
        <v>366512560</v>
      </c>
      <c r="F7" s="121"/>
      <c r="G7" s="50"/>
      <c r="H7" s="27">
        <f t="shared" si="0"/>
        <v>366512560</v>
      </c>
      <c r="I7" s="52"/>
      <c r="J7" s="264"/>
      <c r="K7" s="264"/>
      <c r="L7" s="264" t="s">
        <v>62</v>
      </c>
      <c r="M7" s="226" t="s">
        <v>35</v>
      </c>
      <c r="N7" s="219">
        <v>616971000</v>
      </c>
      <c r="O7" s="219">
        <v>0</v>
      </c>
      <c r="P7" s="219">
        <v>0</v>
      </c>
      <c r="Q7" s="219">
        <v>616971000</v>
      </c>
      <c r="R7" s="264"/>
      <c r="S7" s="264"/>
      <c r="T7" s="264" t="s">
        <v>62</v>
      </c>
      <c r="U7" s="226" t="s">
        <v>35</v>
      </c>
      <c r="V7" s="238">
        <v>42440000</v>
      </c>
      <c r="W7" s="219">
        <v>0</v>
      </c>
      <c r="X7" s="219">
        <v>0</v>
      </c>
      <c r="Y7" s="234">
        <f t="shared" si="1"/>
        <v>42440000</v>
      </c>
    </row>
    <row r="8" spans="1:25">
      <c r="A8" s="279"/>
      <c r="B8" s="280"/>
      <c r="C8" s="280"/>
      <c r="D8" s="112" t="s">
        <v>36</v>
      </c>
      <c r="E8" s="50">
        <f t="shared" ref="E8:E9" si="2">SUM(N11)+V11</f>
        <v>366512560</v>
      </c>
      <c r="F8" s="121"/>
      <c r="G8" s="50"/>
      <c r="H8" s="27">
        <f t="shared" si="0"/>
        <v>366512560</v>
      </c>
      <c r="I8" s="52"/>
      <c r="J8" s="265"/>
      <c r="K8" s="265"/>
      <c r="L8" s="265"/>
      <c r="M8" s="226" t="s">
        <v>36</v>
      </c>
      <c r="N8" s="219">
        <v>616971000</v>
      </c>
      <c r="O8" s="219">
        <v>0</v>
      </c>
      <c r="P8" s="219">
        <v>0</v>
      </c>
      <c r="Q8" s="219">
        <v>616971000</v>
      </c>
      <c r="R8" s="265"/>
      <c r="S8" s="265"/>
      <c r="T8" s="265"/>
      <c r="U8" s="226" t="s">
        <v>36</v>
      </c>
      <c r="V8" s="238">
        <v>42440000</v>
      </c>
      <c r="W8" s="219">
        <v>0</v>
      </c>
      <c r="X8" s="219">
        <v>0</v>
      </c>
      <c r="Y8" s="234">
        <f t="shared" si="1"/>
        <v>42440000</v>
      </c>
    </row>
    <row r="9" spans="1:25">
      <c r="A9" s="279"/>
      <c r="B9" s="280"/>
      <c r="C9" s="280"/>
      <c r="D9" s="112" t="s">
        <v>37</v>
      </c>
      <c r="E9" s="50">
        <f t="shared" si="2"/>
        <v>0</v>
      </c>
      <c r="F9" s="50"/>
      <c r="G9" s="50"/>
      <c r="H9" s="27">
        <f t="shared" si="0"/>
        <v>0</v>
      </c>
      <c r="I9" s="52"/>
      <c r="J9" s="265"/>
      <c r="K9" s="265"/>
      <c r="L9" s="266"/>
      <c r="M9" s="226" t="s">
        <v>37</v>
      </c>
      <c r="N9" s="219">
        <v>0</v>
      </c>
      <c r="O9" s="219">
        <v>0</v>
      </c>
      <c r="P9" s="219">
        <v>0</v>
      </c>
      <c r="Q9" s="219"/>
      <c r="R9" s="265"/>
      <c r="S9" s="265"/>
      <c r="T9" s="266"/>
      <c r="U9" s="226" t="s">
        <v>37</v>
      </c>
      <c r="V9" s="238">
        <v>0</v>
      </c>
      <c r="W9" s="219">
        <v>0</v>
      </c>
      <c r="X9" s="219">
        <v>0</v>
      </c>
      <c r="Y9" s="234">
        <f t="shared" si="1"/>
        <v>0</v>
      </c>
    </row>
    <row r="10" spans="1:25">
      <c r="A10" s="279" t="s">
        <v>9</v>
      </c>
      <c r="B10" s="280" t="s">
        <v>139</v>
      </c>
      <c r="C10" s="280" t="s">
        <v>39</v>
      </c>
      <c r="D10" s="112" t="s">
        <v>35</v>
      </c>
      <c r="E10" s="50">
        <f>SUM(N13)+V13</f>
        <v>33000000</v>
      </c>
      <c r="F10" s="121">
        <f>SUM(O10)</f>
        <v>600000</v>
      </c>
      <c r="G10" s="50"/>
      <c r="H10" s="27">
        <f t="shared" si="0"/>
        <v>33600000</v>
      </c>
      <c r="I10" s="52"/>
      <c r="J10" s="267" t="s">
        <v>9</v>
      </c>
      <c r="K10" s="265" t="s">
        <v>9</v>
      </c>
      <c r="L10" s="278" t="s">
        <v>166</v>
      </c>
      <c r="M10" s="202" t="s">
        <v>35</v>
      </c>
      <c r="N10" s="220">
        <v>134712560</v>
      </c>
      <c r="O10" s="220">
        <v>600000</v>
      </c>
      <c r="P10" s="220">
        <v>0</v>
      </c>
      <c r="Q10" s="220">
        <f>SUM(N10:P10)</f>
        <v>135312560</v>
      </c>
      <c r="R10" s="267" t="s">
        <v>9</v>
      </c>
      <c r="S10" s="265" t="s">
        <v>9</v>
      </c>
      <c r="T10" s="278" t="s">
        <v>166</v>
      </c>
      <c r="U10" s="202" t="s">
        <v>35</v>
      </c>
      <c r="V10" s="237">
        <v>231800000</v>
      </c>
      <c r="W10" s="220">
        <v>0</v>
      </c>
      <c r="X10" s="220">
        <v>0</v>
      </c>
      <c r="Y10" s="234">
        <f t="shared" si="1"/>
        <v>231800000</v>
      </c>
    </row>
    <row r="11" spans="1:25">
      <c r="A11" s="279"/>
      <c r="B11" s="280"/>
      <c r="C11" s="280"/>
      <c r="D11" s="112" t="s">
        <v>36</v>
      </c>
      <c r="E11" s="50">
        <f t="shared" ref="E11:E12" si="3">SUM(N14)+V14</f>
        <v>33000000</v>
      </c>
      <c r="F11" s="121">
        <f>SUM(O11)</f>
        <v>600000</v>
      </c>
      <c r="G11" s="50"/>
      <c r="H11" s="27">
        <f t="shared" si="0"/>
        <v>33600000</v>
      </c>
      <c r="I11" s="52"/>
      <c r="J11" s="267"/>
      <c r="K11" s="265"/>
      <c r="L11" s="267"/>
      <c r="M11" s="202" t="s">
        <v>36</v>
      </c>
      <c r="N11" s="220">
        <v>134712560</v>
      </c>
      <c r="O11" s="220">
        <v>600000</v>
      </c>
      <c r="P11" s="220">
        <v>0</v>
      </c>
      <c r="Q11" s="220">
        <f t="shared" ref="Q11:Q36" si="4">SUM(N11:P11)</f>
        <v>135312560</v>
      </c>
      <c r="R11" s="267"/>
      <c r="S11" s="265"/>
      <c r="T11" s="267"/>
      <c r="U11" s="202" t="s">
        <v>36</v>
      </c>
      <c r="V11" s="237">
        <v>231800000</v>
      </c>
      <c r="W11" s="220">
        <v>0</v>
      </c>
      <c r="X11" s="220">
        <v>0</v>
      </c>
      <c r="Y11" s="234">
        <f t="shared" si="1"/>
        <v>231800000</v>
      </c>
    </row>
    <row r="12" spans="1:25">
      <c r="A12" s="279"/>
      <c r="B12" s="280"/>
      <c r="C12" s="280"/>
      <c r="D12" s="112" t="s">
        <v>37</v>
      </c>
      <c r="E12" s="50">
        <f t="shared" si="3"/>
        <v>0</v>
      </c>
      <c r="F12" s="121">
        <f>SUM(O12)</f>
        <v>0</v>
      </c>
      <c r="G12" s="50"/>
      <c r="H12" s="27">
        <f t="shared" si="0"/>
        <v>0</v>
      </c>
      <c r="I12" s="52"/>
      <c r="J12" s="268"/>
      <c r="K12" s="266"/>
      <c r="L12" s="268"/>
      <c r="M12" s="202" t="s">
        <v>37</v>
      </c>
      <c r="N12" s="220">
        <v>0</v>
      </c>
      <c r="O12" s="220">
        <v>0</v>
      </c>
      <c r="P12" s="220">
        <v>0</v>
      </c>
      <c r="Q12" s="220">
        <f t="shared" si="4"/>
        <v>0</v>
      </c>
      <c r="R12" s="268"/>
      <c r="S12" s="266"/>
      <c r="T12" s="268"/>
      <c r="U12" s="202" t="s">
        <v>37</v>
      </c>
      <c r="V12" s="237">
        <v>0</v>
      </c>
      <c r="W12" s="220">
        <v>0</v>
      </c>
      <c r="X12" s="220">
        <v>0</v>
      </c>
      <c r="Y12" s="234">
        <f t="shared" si="1"/>
        <v>0</v>
      </c>
    </row>
    <row r="13" spans="1:25">
      <c r="A13" s="279" t="s">
        <v>9</v>
      </c>
      <c r="B13" s="280" t="s">
        <v>139</v>
      </c>
      <c r="C13" s="280" t="s">
        <v>40</v>
      </c>
      <c r="D13" s="112" t="s">
        <v>35</v>
      </c>
      <c r="E13" s="50">
        <f>SUM(N16)+V16</f>
        <v>64941800</v>
      </c>
      <c r="F13" s="121"/>
      <c r="G13" s="50"/>
      <c r="H13" s="27">
        <f t="shared" si="0"/>
        <v>64941800</v>
      </c>
      <c r="I13" s="52"/>
      <c r="J13" s="264"/>
      <c r="K13" s="264"/>
      <c r="L13" s="264" t="s">
        <v>164</v>
      </c>
      <c r="M13" s="226" t="s">
        <v>35</v>
      </c>
      <c r="N13" s="219">
        <v>18000000</v>
      </c>
      <c r="O13" s="219">
        <v>0</v>
      </c>
      <c r="P13" s="219">
        <v>0</v>
      </c>
      <c r="Q13" s="220">
        <f t="shared" si="4"/>
        <v>18000000</v>
      </c>
      <c r="R13" s="265"/>
      <c r="S13" s="265"/>
      <c r="T13" s="264" t="s">
        <v>164</v>
      </c>
      <c r="U13" s="226" t="s">
        <v>35</v>
      </c>
      <c r="V13" s="238">
        <v>15000000</v>
      </c>
      <c r="W13" s="219">
        <v>0</v>
      </c>
      <c r="X13" s="219">
        <v>0</v>
      </c>
      <c r="Y13" s="234">
        <f t="shared" si="1"/>
        <v>15000000</v>
      </c>
    </row>
    <row r="14" spans="1:25">
      <c r="A14" s="279"/>
      <c r="B14" s="280"/>
      <c r="C14" s="280"/>
      <c r="D14" s="112" t="s">
        <v>36</v>
      </c>
      <c r="E14" s="50">
        <f>SUM(N17)+V17</f>
        <v>64941800</v>
      </c>
      <c r="F14" s="121"/>
      <c r="G14" s="50"/>
      <c r="H14" s="27">
        <f t="shared" si="0"/>
        <v>64941800</v>
      </c>
      <c r="I14" s="52"/>
      <c r="J14" s="265"/>
      <c r="K14" s="265"/>
      <c r="L14" s="265"/>
      <c r="M14" s="226" t="s">
        <v>36</v>
      </c>
      <c r="N14" s="219">
        <v>18000000</v>
      </c>
      <c r="O14" s="219">
        <v>0</v>
      </c>
      <c r="P14" s="219">
        <v>0</v>
      </c>
      <c r="Q14" s="220">
        <f t="shared" si="4"/>
        <v>18000000</v>
      </c>
      <c r="R14" s="265"/>
      <c r="S14" s="265"/>
      <c r="T14" s="265"/>
      <c r="U14" s="226" t="s">
        <v>36</v>
      </c>
      <c r="V14" s="238">
        <v>15000000</v>
      </c>
      <c r="W14" s="219">
        <v>0</v>
      </c>
      <c r="X14" s="219">
        <v>0</v>
      </c>
      <c r="Y14" s="234">
        <f t="shared" si="1"/>
        <v>15000000</v>
      </c>
    </row>
    <row r="15" spans="1:25">
      <c r="A15" s="279"/>
      <c r="B15" s="280"/>
      <c r="C15" s="280"/>
      <c r="D15" s="112" t="s">
        <v>37</v>
      </c>
      <c r="E15" s="50">
        <f>SUM(N18)+V18</f>
        <v>0</v>
      </c>
      <c r="F15" s="50"/>
      <c r="G15" s="50"/>
      <c r="H15" s="27">
        <f t="shared" si="0"/>
        <v>0</v>
      </c>
      <c r="I15" s="52"/>
      <c r="J15" s="265"/>
      <c r="K15" s="265"/>
      <c r="L15" s="266"/>
      <c r="M15" s="226" t="s">
        <v>37</v>
      </c>
      <c r="N15" s="219">
        <v>0</v>
      </c>
      <c r="O15" s="219">
        <v>0</v>
      </c>
      <c r="P15" s="219">
        <v>0</v>
      </c>
      <c r="Q15" s="220">
        <f t="shared" si="4"/>
        <v>0</v>
      </c>
      <c r="R15" s="265"/>
      <c r="S15" s="265"/>
      <c r="T15" s="266"/>
      <c r="U15" s="226" t="s">
        <v>37</v>
      </c>
      <c r="V15" s="238">
        <v>0</v>
      </c>
      <c r="W15" s="219">
        <v>0</v>
      </c>
      <c r="X15" s="219">
        <v>0</v>
      </c>
      <c r="Y15" s="234">
        <f t="shared" si="1"/>
        <v>0</v>
      </c>
    </row>
    <row r="16" spans="1:25">
      <c r="A16" s="279" t="s">
        <v>12</v>
      </c>
      <c r="B16" s="280" t="s">
        <v>12</v>
      </c>
      <c r="C16" s="280" t="s">
        <v>13</v>
      </c>
      <c r="D16" s="112" t="s">
        <v>35</v>
      </c>
      <c r="E16" s="50"/>
      <c r="F16" s="50">
        <f>SUM(O25)</f>
        <v>45595000</v>
      </c>
      <c r="G16" s="50"/>
      <c r="H16" s="27">
        <f t="shared" si="0"/>
        <v>45595000</v>
      </c>
      <c r="I16" s="52"/>
      <c r="J16" s="267"/>
      <c r="K16" s="267"/>
      <c r="L16" s="278" t="s">
        <v>40</v>
      </c>
      <c r="M16" s="202" t="s">
        <v>35</v>
      </c>
      <c r="N16" s="220">
        <v>20941800</v>
      </c>
      <c r="O16" s="220">
        <v>0</v>
      </c>
      <c r="P16" s="220">
        <v>0</v>
      </c>
      <c r="Q16" s="220">
        <f t="shared" si="4"/>
        <v>20941800</v>
      </c>
      <c r="R16" s="267"/>
      <c r="S16" s="267"/>
      <c r="T16" s="278" t="s">
        <v>40</v>
      </c>
      <c r="U16" s="202" t="s">
        <v>35</v>
      </c>
      <c r="V16" s="237">
        <v>44000000</v>
      </c>
      <c r="W16" s="220">
        <v>0</v>
      </c>
      <c r="X16" s="220">
        <v>0</v>
      </c>
      <c r="Y16" s="234">
        <f t="shared" si="1"/>
        <v>44000000</v>
      </c>
    </row>
    <row r="17" spans="1:25">
      <c r="A17" s="279"/>
      <c r="B17" s="280"/>
      <c r="C17" s="280"/>
      <c r="D17" s="112" t="s">
        <v>36</v>
      </c>
      <c r="E17" s="50"/>
      <c r="F17" s="50">
        <f>SUM(O26)</f>
        <v>45595000</v>
      </c>
      <c r="G17" s="50"/>
      <c r="H17" s="27">
        <f t="shared" si="0"/>
        <v>45595000</v>
      </c>
      <c r="I17" s="52"/>
      <c r="J17" s="267"/>
      <c r="K17" s="267"/>
      <c r="L17" s="267"/>
      <c r="M17" s="202" t="s">
        <v>36</v>
      </c>
      <c r="N17" s="220">
        <v>20941800</v>
      </c>
      <c r="O17" s="220">
        <v>0</v>
      </c>
      <c r="P17" s="220">
        <v>0</v>
      </c>
      <c r="Q17" s="220">
        <f t="shared" si="4"/>
        <v>20941800</v>
      </c>
      <c r="R17" s="267"/>
      <c r="S17" s="267"/>
      <c r="T17" s="267"/>
      <c r="U17" s="202" t="s">
        <v>36</v>
      </c>
      <c r="V17" s="237">
        <v>44000000</v>
      </c>
      <c r="W17" s="220">
        <v>0</v>
      </c>
      <c r="X17" s="220">
        <v>0</v>
      </c>
      <c r="Y17" s="234">
        <f t="shared" si="1"/>
        <v>44000000</v>
      </c>
    </row>
    <row r="18" spans="1:25">
      <c r="A18" s="279"/>
      <c r="B18" s="280"/>
      <c r="C18" s="280"/>
      <c r="D18" s="112" t="s">
        <v>37</v>
      </c>
      <c r="E18" s="50"/>
      <c r="F18" s="50">
        <f>SUM(O27)</f>
        <v>0</v>
      </c>
      <c r="G18" s="50"/>
      <c r="H18" s="27">
        <f t="shared" si="0"/>
        <v>0</v>
      </c>
      <c r="I18" s="52"/>
      <c r="J18" s="268"/>
      <c r="K18" s="268"/>
      <c r="L18" s="268"/>
      <c r="M18" s="202" t="s">
        <v>37</v>
      </c>
      <c r="N18" s="220">
        <v>0</v>
      </c>
      <c r="O18" s="220">
        <v>0</v>
      </c>
      <c r="P18" s="220">
        <v>0</v>
      </c>
      <c r="Q18" s="220">
        <f t="shared" si="4"/>
        <v>0</v>
      </c>
      <c r="R18" s="267"/>
      <c r="S18" s="267"/>
      <c r="T18" s="268"/>
      <c r="U18" s="202" t="s">
        <v>37</v>
      </c>
      <c r="V18" s="237">
        <v>0</v>
      </c>
      <c r="W18" s="220">
        <v>0</v>
      </c>
      <c r="X18" s="220">
        <v>0</v>
      </c>
      <c r="Y18" s="234">
        <f t="shared" si="1"/>
        <v>0</v>
      </c>
    </row>
    <row r="19" spans="1:25">
      <c r="A19" s="279" t="s">
        <v>151</v>
      </c>
      <c r="B19" s="280" t="s">
        <v>151</v>
      </c>
      <c r="C19" s="280" t="s">
        <v>140</v>
      </c>
      <c r="D19" s="112" t="s">
        <v>35</v>
      </c>
      <c r="E19" s="50"/>
      <c r="F19" s="50">
        <f>SUM(W4)</f>
        <v>420000</v>
      </c>
      <c r="G19" s="50"/>
      <c r="H19" s="27">
        <f t="shared" si="0"/>
        <v>420000</v>
      </c>
      <c r="I19" s="52"/>
      <c r="J19" s="264"/>
      <c r="K19" s="264"/>
      <c r="L19" s="264" t="s">
        <v>42</v>
      </c>
      <c r="M19" s="226" t="s">
        <v>35</v>
      </c>
      <c r="N19" s="219">
        <v>0</v>
      </c>
      <c r="O19" s="219">
        <v>0</v>
      </c>
      <c r="P19" s="219">
        <v>5200000</v>
      </c>
      <c r="Q19" s="220">
        <f t="shared" si="4"/>
        <v>5200000</v>
      </c>
      <c r="R19" s="267" t="s">
        <v>21</v>
      </c>
      <c r="S19" s="267" t="s">
        <v>21</v>
      </c>
      <c r="T19" s="264" t="s">
        <v>22</v>
      </c>
      <c r="U19" s="226" t="s">
        <v>35</v>
      </c>
      <c r="V19" s="238">
        <v>0</v>
      </c>
      <c r="W19" s="219">
        <v>134273</v>
      </c>
      <c r="X19" s="219">
        <v>0</v>
      </c>
      <c r="Y19" s="234">
        <f t="shared" si="1"/>
        <v>134273</v>
      </c>
    </row>
    <row r="20" spans="1:25">
      <c r="A20" s="279"/>
      <c r="B20" s="280"/>
      <c r="C20" s="280"/>
      <c r="D20" s="112" t="s">
        <v>36</v>
      </c>
      <c r="E20" s="50"/>
      <c r="F20" s="50">
        <f t="shared" ref="F20:F21" si="5">SUM(W5)</f>
        <v>400000</v>
      </c>
      <c r="G20" s="50"/>
      <c r="H20" s="27">
        <f t="shared" si="0"/>
        <v>400000</v>
      </c>
      <c r="J20" s="265"/>
      <c r="K20" s="265"/>
      <c r="L20" s="265"/>
      <c r="M20" s="226" t="s">
        <v>36</v>
      </c>
      <c r="N20" s="219">
        <v>0</v>
      </c>
      <c r="O20" s="219">
        <v>0</v>
      </c>
      <c r="P20" s="219">
        <v>5200000</v>
      </c>
      <c r="Q20" s="220">
        <f t="shared" si="4"/>
        <v>5200000</v>
      </c>
      <c r="R20" s="267"/>
      <c r="S20" s="267"/>
      <c r="T20" s="265"/>
      <c r="U20" s="226" t="s">
        <v>36</v>
      </c>
      <c r="V20" s="238">
        <v>0</v>
      </c>
      <c r="W20" s="219">
        <v>134273</v>
      </c>
      <c r="X20" s="219">
        <v>0</v>
      </c>
      <c r="Y20" s="234">
        <f t="shared" si="1"/>
        <v>134273</v>
      </c>
    </row>
    <row r="21" spans="1:25">
      <c r="A21" s="279"/>
      <c r="B21" s="280"/>
      <c r="C21" s="280"/>
      <c r="D21" s="112" t="s">
        <v>37</v>
      </c>
      <c r="E21" s="50"/>
      <c r="F21" s="50">
        <f t="shared" si="5"/>
        <v>20000</v>
      </c>
      <c r="G21" s="50"/>
      <c r="H21" s="27">
        <f t="shared" si="0"/>
        <v>20000</v>
      </c>
      <c r="J21" s="265"/>
      <c r="K21" s="265"/>
      <c r="L21" s="266"/>
      <c r="M21" s="226" t="s">
        <v>37</v>
      </c>
      <c r="N21" s="219">
        <v>0</v>
      </c>
      <c r="O21" s="219">
        <v>0</v>
      </c>
      <c r="P21" s="219">
        <v>0</v>
      </c>
      <c r="Q21" s="220">
        <f t="shared" si="4"/>
        <v>0</v>
      </c>
      <c r="R21" s="268"/>
      <c r="S21" s="268"/>
      <c r="T21" s="266"/>
      <c r="U21" s="226" t="s">
        <v>37</v>
      </c>
      <c r="V21" s="238">
        <v>0</v>
      </c>
      <c r="W21" s="219">
        <v>0</v>
      </c>
      <c r="X21" s="219">
        <v>0</v>
      </c>
      <c r="Y21" s="234">
        <f t="shared" si="1"/>
        <v>0</v>
      </c>
    </row>
    <row r="22" spans="1:25">
      <c r="A22" s="279" t="s">
        <v>151</v>
      </c>
      <c r="B22" s="280" t="s">
        <v>151</v>
      </c>
      <c r="C22" s="280" t="s">
        <v>141</v>
      </c>
      <c r="D22" s="112" t="s">
        <v>35</v>
      </c>
      <c r="E22" s="50"/>
      <c r="F22" s="50">
        <v>4643000</v>
      </c>
      <c r="G22" s="50"/>
      <c r="H22" s="27">
        <f t="shared" si="0"/>
        <v>4643000</v>
      </c>
      <c r="J22" s="267" t="s">
        <v>17</v>
      </c>
      <c r="K22" s="265" t="s">
        <v>17</v>
      </c>
      <c r="L22" s="278" t="s">
        <v>41</v>
      </c>
      <c r="M22" s="202" t="s">
        <v>35</v>
      </c>
      <c r="N22" s="220">
        <v>0</v>
      </c>
      <c r="O22" s="220">
        <v>0</v>
      </c>
      <c r="P22" s="220">
        <v>1500000</v>
      </c>
      <c r="Q22" s="220">
        <f t="shared" si="4"/>
        <v>1500000</v>
      </c>
      <c r="R22" s="218"/>
      <c r="S22" s="218"/>
      <c r="T22" s="264" t="s">
        <v>25</v>
      </c>
      <c r="U22" s="226" t="s">
        <v>35</v>
      </c>
      <c r="V22" s="219">
        <v>0</v>
      </c>
      <c r="W22" s="219">
        <v>8272</v>
      </c>
      <c r="X22" s="219">
        <v>0</v>
      </c>
      <c r="Y22" s="234">
        <f t="shared" si="1"/>
        <v>8272</v>
      </c>
    </row>
    <row r="23" spans="1:25">
      <c r="A23" s="279"/>
      <c r="B23" s="280"/>
      <c r="C23" s="280"/>
      <c r="D23" s="112" t="s">
        <v>36</v>
      </c>
      <c r="E23" s="50"/>
      <c r="F23" s="50">
        <v>4643000</v>
      </c>
      <c r="G23" s="50"/>
      <c r="H23" s="27">
        <f t="shared" si="0"/>
        <v>4643000</v>
      </c>
      <c r="J23" s="267"/>
      <c r="K23" s="265"/>
      <c r="L23" s="267"/>
      <c r="M23" s="202" t="s">
        <v>36</v>
      </c>
      <c r="N23" s="220">
        <v>0</v>
      </c>
      <c r="O23" s="220">
        <v>0</v>
      </c>
      <c r="P23" s="220">
        <v>1500000</v>
      </c>
      <c r="Q23" s="220">
        <f t="shared" si="4"/>
        <v>1500000</v>
      </c>
      <c r="R23" s="218"/>
      <c r="S23" s="218"/>
      <c r="T23" s="265"/>
      <c r="U23" s="226" t="s">
        <v>36</v>
      </c>
      <c r="V23" s="219">
        <v>0</v>
      </c>
      <c r="W23" s="219">
        <v>8272</v>
      </c>
      <c r="X23" s="219">
        <v>0</v>
      </c>
      <c r="Y23" s="234">
        <f t="shared" si="1"/>
        <v>8272</v>
      </c>
    </row>
    <row r="24" spans="1:25">
      <c r="A24" s="279"/>
      <c r="B24" s="280"/>
      <c r="C24" s="280"/>
      <c r="D24" s="112" t="s">
        <v>37</v>
      </c>
      <c r="E24" s="50"/>
      <c r="F24" s="50"/>
      <c r="G24" s="50"/>
      <c r="H24" s="27">
        <f t="shared" si="0"/>
        <v>0</v>
      </c>
      <c r="J24" s="268"/>
      <c r="K24" s="266"/>
      <c r="L24" s="268"/>
      <c r="M24" s="202" t="s">
        <v>37</v>
      </c>
      <c r="N24" s="220">
        <v>0</v>
      </c>
      <c r="O24" s="220">
        <v>0</v>
      </c>
      <c r="P24" s="220">
        <v>0</v>
      </c>
      <c r="Q24" s="220">
        <f t="shared" si="4"/>
        <v>0</v>
      </c>
      <c r="R24" s="218"/>
      <c r="S24" s="218"/>
      <c r="T24" s="266"/>
      <c r="U24" s="226" t="s">
        <v>37</v>
      </c>
      <c r="V24" s="219">
        <v>0</v>
      </c>
      <c r="W24" s="219">
        <v>0</v>
      </c>
      <c r="X24" s="219">
        <v>0</v>
      </c>
      <c r="Y24" s="234">
        <f t="shared" si="1"/>
        <v>0</v>
      </c>
    </row>
    <row r="25" spans="1:25">
      <c r="A25" s="279" t="s">
        <v>151</v>
      </c>
      <c r="B25" s="280" t="s">
        <v>151</v>
      </c>
      <c r="C25" s="280" t="s">
        <v>142</v>
      </c>
      <c r="D25" s="112" t="s">
        <v>35</v>
      </c>
      <c r="E25" s="50"/>
      <c r="F25" s="50">
        <v>3954000</v>
      </c>
      <c r="G25" s="50"/>
      <c r="H25" s="27">
        <f t="shared" si="0"/>
        <v>3954000</v>
      </c>
      <c r="J25" s="264" t="s">
        <v>12</v>
      </c>
      <c r="K25" s="264" t="s">
        <v>12</v>
      </c>
      <c r="L25" s="264" t="s">
        <v>13</v>
      </c>
      <c r="M25" s="226" t="s">
        <v>35</v>
      </c>
      <c r="N25" s="219">
        <v>0</v>
      </c>
      <c r="O25" s="219">
        <v>45595000</v>
      </c>
      <c r="P25" s="219">
        <v>0</v>
      </c>
      <c r="Q25" s="220">
        <f t="shared" si="4"/>
        <v>45595000</v>
      </c>
      <c r="R25" s="265" t="s">
        <v>24</v>
      </c>
      <c r="S25" s="267" t="s">
        <v>24</v>
      </c>
      <c r="T25" s="278" t="s">
        <v>122</v>
      </c>
      <c r="U25" s="202" t="s">
        <v>35</v>
      </c>
      <c r="V25" s="220">
        <v>0</v>
      </c>
      <c r="W25" s="220">
        <v>0</v>
      </c>
      <c r="X25" s="220">
        <v>0</v>
      </c>
      <c r="Y25" s="234">
        <f t="shared" si="1"/>
        <v>0</v>
      </c>
    </row>
    <row r="26" spans="1:25">
      <c r="A26" s="279"/>
      <c r="B26" s="280"/>
      <c r="C26" s="280"/>
      <c r="D26" s="112" t="s">
        <v>36</v>
      </c>
      <c r="E26" s="50"/>
      <c r="F26" s="50">
        <v>3954000</v>
      </c>
      <c r="G26" s="50"/>
      <c r="H26" s="27">
        <f t="shared" si="0"/>
        <v>3954000</v>
      </c>
      <c r="J26" s="265"/>
      <c r="K26" s="265"/>
      <c r="L26" s="265"/>
      <c r="M26" s="226" t="s">
        <v>36</v>
      </c>
      <c r="N26" s="219">
        <v>0</v>
      </c>
      <c r="O26" s="219">
        <v>45595000</v>
      </c>
      <c r="P26" s="219">
        <v>0</v>
      </c>
      <c r="Q26" s="220">
        <f t="shared" si="4"/>
        <v>45595000</v>
      </c>
      <c r="R26" s="265"/>
      <c r="S26" s="267"/>
      <c r="T26" s="267"/>
      <c r="U26" s="202" t="s">
        <v>36</v>
      </c>
      <c r="V26" s="220">
        <v>63994</v>
      </c>
      <c r="W26" s="220">
        <v>247</v>
      </c>
      <c r="X26" s="220">
        <v>0</v>
      </c>
      <c r="Y26" s="234">
        <f t="shared" si="1"/>
        <v>64241</v>
      </c>
    </row>
    <row r="27" spans="1:25">
      <c r="A27" s="279"/>
      <c r="B27" s="280"/>
      <c r="C27" s="280"/>
      <c r="D27" s="112" t="s">
        <v>37</v>
      </c>
      <c r="E27" s="50"/>
      <c r="F27" s="50"/>
      <c r="G27" s="50"/>
      <c r="H27" s="27">
        <f t="shared" si="0"/>
        <v>0</v>
      </c>
      <c r="J27" s="266"/>
      <c r="K27" s="266"/>
      <c r="L27" s="266"/>
      <c r="M27" s="226" t="s">
        <v>37</v>
      </c>
      <c r="N27" s="219">
        <v>0</v>
      </c>
      <c r="O27" s="219">
        <v>0</v>
      </c>
      <c r="P27" s="219">
        <v>0</v>
      </c>
      <c r="Q27" s="220">
        <f t="shared" si="4"/>
        <v>0</v>
      </c>
      <c r="R27" s="266"/>
      <c r="S27" s="268"/>
      <c r="T27" s="268"/>
      <c r="U27" s="202" t="s">
        <v>37</v>
      </c>
      <c r="V27" s="220">
        <v>63994</v>
      </c>
      <c r="W27" s="220">
        <v>-247</v>
      </c>
      <c r="X27" s="220">
        <v>0</v>
      </c>
      <c r="Y27" s="234">
        <f t="shared" si="1"/>
        <v>63747</v>
      </c>
    </row>
    <row r="28" spans="1:25">
      <c r="A28" s="279" t="s">
        <v>151</v>
      </c>
      <c r="B28" s="280" t="s">
        <v>151</v>
      </c>
      <c r="C28" s="280" t="s">
        <v>143</v>
      </c>
      <c r="D28" s="112" t="s">
        <v>35</v>
      </c>
      <c r="E28" s="50"/>
      <c r="F28" s="50"/>
      <c r="G28" s="50"/>
      <c r="H28" s="27">
        <f>SUM(E28:G28)</f>
        <v>0</v>
      </c>
      <c r="J28" s="278" t="s">
        <v>21</v>
      </c>
      <c r="K28" s="264" t="s">
        <v>21</v>
      </c>
      <c r="L28" s="278" t="s">
        <v>22</v>
      </c>
      <c r="M28" s="202" t="s">
        <v>35</v>
      </c>
      <c r="N28" s="220">
        <v>0</v>
      </c>
      <c r="O28" s="220">
        <v>0</v>
      </c>
      <c r="P28" s="220">
        <v>0</v>
      </c>
      <c r="Q28" s="220">
        <f t="shared" si="4"/>
        <v>0</v>
      </c>
      <c r="R28" s="269" t="s">
        <v>281</v>
      </c>
      <c r="S28" s="270"/>
      <c r="T28" s="270"/>
      <c r="U28" s="229" t="s">
        <v>35</v>
      </c>
      <c r="V28" s="230">
        <f>SUMIF($U$4:$U$27,$U28,V$4:V$27)</f>
        <v>333240000</v>
      </c>
      <c r="W28" s="230">
        <f>SUMIF($U$4:$U$27,$U28,W$4:W$27)</f>
        <v>562545</v>
      </c>
      <c r="X28" s="230">
        <f t="shared" ref="W28:Y30" si="6">SUMIF($U$4:$U$27,$U28,X$4:X$27)</f>
        <v>0</v>
      </c>
      <c r="Y28" s="230">
        <f t="shared" si="6"/>
        <v>333802545</v>
      </c>
    </row>
    <row r="29" spans="1:25">
      <c r="A29" s="279"/>
      <c r="B29" s="280"/>
      <c r="C29" s="280"/>
      <c r="D29" s="112" t="s">
        <v>36</v>
      </c>
      <c r="E29" s="50"/>
      <c r="F29" s="50"/>
      <c r="G29" s="50"/>
      <c r="H29" s="27">
        <f>SUM(E29:G29)</f>
        <v>0</v>
      </c>
      <c r="J29" s="267"/>
      <c r="K29" s="265"/>
      <c r="L29" s="267"/>
      <c r="M29" s="202" t="s">
        <v>36</v>
      </c>
      <c r="N29" s="220">
        <v>0</v>
      </c>
      <c r="O29" s="220">
        <v>326228</v>
      </c>
      <c r="P29" s="220">
        <v>989585</v>
      </c>
      <c r="Q29" s="220">
        <f t="shared" si="4"/>
        <v>1315813</v>
      </c>
      <c r="R29" s="272"/>
      <c r="S29" s="273"/>
      <c r="T29" s="273"/>
      <c r="U29" s="231" t="s">
        <v>36</v>
      </c>
      <c r="V29" s="230">
        <f>SUMIF($U$4:$U$27,$U29,V$4:V$27)</f>
        <v>333303994</v>
      </c>
      <c r="W29" s="230">
        <f t="shared" si="6"/>
        <v>542792</v>
      </c>
      <c r="X29" s="230">
        <f t="shared" si="6"/>
        <v>0</v>
      </c>
      <c r="Y29" s="230">
        <f t="shared" si="6"/>
        <v>333846786</v>
      </c>
    </row>
    <row r="30" spans="1:25">
      <c r="A30" s="279"/>
      <c r="B30" s="280"/>
      <c r="C30" s="280"/>
      <c r="D30" s="112" t="s">
        <v>37</v>
      </c>
      <c r="E30" s="50"/>
      <c r="F30" s="50"/>
      <c r="G30" s="50"/>
      <c r="H30" s="27">
        <f>SUM(E30:G30)</f>
        <v>0</v>
      </c>
      <c r="J30" s="268"/>
      <c r="K30" s="266"/>
      <c r="L30" s="268"/>
      <c r="M30" s="202" t="s">
        <v>37</v>
      </c>
      <c r="N30" s="220">
        <v>0</v>
      </c>
      <c r="O30" s="220">
        <v>-326228</v>
      </c>
      <c r="P30" s="220">
        <v>-989585</v>
      </c>
      <c r="Q30" s="220">
        <f t="shared" si="4"/>
        <v>-1315813</v>
      </c>
      <c r="R30" s="275"/>
      <c r="S30" s="276"/>
      <c r="T30" s="276"/>
      <c r="U30" s="231" t="s">
        <v>37</v>
      </c>
      <c r="V30" s="230">
        <f>SUMIF($U$4:$U$27,$U30,V$4:V$27)</f>
        <v>63994</v>
      </c>
      <c r="W30" s="230">
        <f t="shared" si="6"/>
        <v>19753</v>
      </c>
      <c r="X30" s="230">
        <f t="shared" si="6"/>
        <v>0</v>
      </c>
      <c r="Y30" s="230">
        <f t="shared" si="6"/>
        <v>83747</v>
      </c>
    </row>
    <row r="31" spans="1:25" ht="16.5" customHeight="1">
      <c r="A31" s="279" t="s">
        <v>17</v>
      </c>
      <c r="B31" s="280" t="s">
        <v>17</v>
      </c>
      <c r="C31" s="280" t="s">
        <v>145</v>
      </c>
      <c r="D31" s="112" t="s">
        <v>35</v>
      </c>
      <c r="E31" s="50"/>
      <c r="F31" s="50"/>
      <c r="G31" s="50">
        <f t="shared" ref="G31:G36" si="7">SUM(Q19)</f>
        <v>5200000</v>
      </c>
      <c r="H31" s="27">
        <f t="shared" si="0"/>
        <v>5200000</v>
      </c>
      <c r="J31" s="264"/>
      <c r="K31" s="264"/>
      <c r="L31" s="264" t="s">
        <v>122</v>
      </c>
      <c r="M31" s="226" t="s">
        <v>35</v>
      </c>
      <c r="N31" s="219">
        <v>0</v>
      </c>
      <c r="O31" s="219">
        <v>0</v>
      </c>
      <c r="P31" s="219">
        <v>0</v>
      </c>
      <c r="Q31" s="220">
        <f t="shared" si="4"/>
        <v>0</v>
      </c>
    </row>
    <row r="32" spans="1:25">
      <c r="A32" s="279"/>
      <c r="B32" s="280"/>
      <c r="C32" s="280"/>
      <c r="D32" s="112" t="s">
        <v>36</v>
      </c>
      <c r="E32" s="50"/>
      <c r="F32" s="50"/>
      <c r="G32" s="50">
        <f t="shared" si="7"/>
        <v>5200000</v>
      </c>
      <c r="H32" s="27">
        <f t="shared" si="0"/>
        <v>5200000</v>
      </c>
      <c r="J32" s="265"/>
      <c r="K32" s="265"/>
      <c r="L32" s="265"/>
      <c r="M32" s="226" t="s">
        <v>36</v>
      </c>
      <c r="N32" s="219">
        <v>132831</v>
      </c>
      <c r="O32" s="219">
        <v>22677</v>
      </c>
      <c r="P32" s="219">
        <v>7483</v>
      </c>
      <c r="Q32" s="220">
        <f t="shared" si="4"/>
        <v>162991</v>
      </c>
    </row>
    <row r="33" spans="1:25">
      <c r="A33" s="279"/>
      <c r="B33" s="280"/>
      <c r="C33" s="280"/>
      <c r="D33" s="112" t="s">
        <v>37</v>
      </c>
      <c r="E33" s="50"/>
      <c r="F33" s="50"/>
      <c r="G33" s="50">
        <f t="shared" si="7"/>
        <v>0</v>
      </c>
      <c r="H33" s="27">
        <f t="shared" si="0"/>
        <v>0</v>
      </c>
      <c r="J33" s="265"/>
      <c r="K33" s="265"/>
      <c r="L33" s="266"/>
      <c r="M33" s="226" t="s">
        <v>37</v>
      </c>
      <c r="N33" s="219">
        <v>-132831</v>
      </c>
      <c r="O33" s="219">
        <v>-22677</v>
      </c>
      <c r="P33" s="219">
        <v>-7483</v>
      </c>
      <c r="Q33" s="220">
        <f t="shared" si="4"/>
        <v>-162991</v>
      </c>
    </row>
    <row r="34" spans="1:25">
      <c r="A34" s="279" t="s">
        <v>17</v>
      </c>
      <c r="B34" s="280" t="s">
        <v>17</v>
      </c>
      <c r="C34" s="280" t="s">
        <v>146</v>
      </c>
      <c r="D34" s="112" t="s">
        <v>35</v>
      </c>
      <c r="E34" s="50"/>
      <c r="F34" s="50"/>
      <c r="G34" s="50">
        <f t="shared" si="7"/>
        <v>1500000</v>
      </c>
      <c r="H34" s="27">
        <f t="shared" si="0"/>
        <v>1500000</v>
      </c>
      <c r="J34" s="267" t="s">
        <v>24</v>
      </c>
      <c r="K34" s="265" t="s">
        <v>24</v>
      </c>
      <c r="L34" s="278" t="s">
        <v>25</v>
      </c>
      <c r="M34" s="202" t="s">
        <v>35</v>
      </c>
      <c r="N34" s="220">
        <v>0</v>
      </c>
      <c r="O34" s="220">
        <v>425592</v>
      </c>
      <c r="P34" s="220">
        <v>0</v>
      </c>
      <c r="Q34" s="220">
        <f t="shared" si="4"/>
        <v>425592</v>
      </c>
    </row>
    <row r="35" spans="1:25">
      <c r="A35" s="279"/>
      <c r="B35" s="280"/>
      <c r="C35" s="280"/>
      <c r="D35" s="112" t="s">
        <v>36</v>
      </c>
      <c r="E35" s="50"/>
      <c r="F35" s="50"/>
      <c r="G35" s="50">
        <f t="shared" si="7"/>
        <v>1500000</v>
      </c>
      <c r="H35" s="27">
        <f t="shared" si="0"/>
        <v>1500000</v>
      </c>
      <c r="J35" s="267"/>
      <c r="K35" s="265"/>
      <c r="L35" s="267"/>
      <c r="M35" s="202" t="s">
        <v>36</v>
      </c>
      <c r="N35" s="220">
        <v>0</v>
      </c>
      <c r="O35" s="220">
        <v>425592</v>
      </c>
      <c r="P35" s="220">
        <v>0</v>
      </c>
      <c r="Q35" s="220">
        <f t="shared" si="4"/>
        <v>425592</v>
      </c>
    </row>
    <row r="36" spans="1:25">
      <c r="A36" s="279"/>
      <c r="B36" s="280"/>
      <c r="C36" s="280"/>
      <c r="D36" s="112" t="s">
        <v>37</v>
      </c>
      <c r="E36" s="50"/>
      <c r="F36" s="50"/>
      <c r="G36" s="50">
        <f t="shared" si="7"/>
        <v>0</v>
      </c>
      <c r="H36" s="27">
        <f t="shared" si="0"/>
        <v>0</v>
      </c>
      <c r="J36" s="268"/>
      <c r="K36" s="266"/>
      <c r="L36" s="268"/>
      <c r="M36" s="202" t="s">
        <v>37</v>
      </c>
      <c r="N36" s="220">
        <v>0</v>
      </c>
      <c r="O36" s="220">
        <v>0</v>
      </c>
      <c r="P36" s="220">
        <v>0</v>
      </c>
      <c r="Q36" s="220">
        <f t="shared" si="4"/>
        <v>0</v>
      </c>
    </row>
    <row r="37" spans="1:25">
      <c r="A37" s="279" t="s">
        <v>21</v>
      </c>
      <c r="B37" s="280" t="s">
        <v>21</v>
      </c>
      <c r="C37" s="280" t="s">
        <v>22</v>
      </c>
      <c r="D37" s="112" t="s">
        <v>35</v>
      </c>
      <c r="E37" s="50"/>
      <c r="F37" s="50">
        <f>SUM(O28)+W19</f>
        <v>134273</v>
      </c>
      <c r="G37" s="50">
        <f>SUM(P28)</f>
        <v>0</v>
      </c>
      <c r="H37" s="27">
        <f t="shared" si="0"/>
        <v>134273</v>
      </c>
      <c r="J37" s="269" t="s">
        <v>281</v>
      </c>
      <c r="K37" s="270"/>
      <c r="L37" s="271"/>
      <c r="M37" s="229" t="s">
        <v>35</v>
      </c>
      <c r="N37" s="230">
        <f>SUMIF($M$4:$M$36,$M37,N$4:N$36)</f>
        <v>790625360</v>
      </c>
      <c r="O37" s="230">
        <f>SUMIF($M$4:$M$36,$M37,O$4:O$36)</f>
        <v>55217592</v>
      </c>
      <c r="P37" s="230">
        <f>SUMIF($M$4:$M$36,$M37,P$4:P$36)</f>
        <v>6700000</v>
      </c>
      <c r="Q37" s="230">
        <f>SUMIF($M$4:$M$36,$M37,Q$4:Q$36)</f>
        <v>852542952</v>
      </c>
      <c r="V37" s="243"/>
      <c r="W37" s="243"/>
      <c r="X37" s="243"/>
      <c r="Y37" s="243"/>
    </row>
    <row r="38" spans="1:25">
      <c r="A38" s="279"/>
      <c r="B38" s="280"/>
      <c r="C38" s="280"/>
      <c r="D38" s="112" t="s">
        <v>36</v>
      </c>
      <c r="E38" s="50"/>
      <c r="F38" s="50">
        <f>SUM(O29)+W20</f>
        <v>460501</v>
      </c>
      <c r="G38" s="50">
        <f>SUM(P29)</f>
        <v>989585</v>
      </c>
      <c r="H38" s="27">
        <f t="shared" si="0"/>
        <v>1450086</v>
      </c>
      <c r="J38" s="272"/>
      <c r="K38" s="273"/>
      <c r="L38" s="274"/>
      <c r="M38" s="231" t="s">
        <v>36</v>
      </c>
      <c r="N38" s="230">
        <f t="shared" ref="N38:N39" si="8">SUMIF($M$4:$M$36,$M38,N$4:N$36)</f>
        <v>790758191</v>
      </c>
      <c r="O38" s="230">
        <f t="shared" ref="O38:Q39" si="9">SUMIF($M$4:$M$36,$M38,O$4:O$36)</f>
        <v>55566497</v>
      </c>
      <c r="P38" s="230">
        <f t="shared" si="9"/>
        <v>7697068</v>
      </c>
      <c r="Q38" s="230">
        <f t="shared" si="9"/>
        <v>854021756</v>
      </c>
      <c r="V38" s="243"/>
      <c r="W38" s="243"/>
      <c r="X38" s="243"/>
      <c r="Y38" s="243"/>
    </row>
    <row r="39" spans="1:25">
      <c r="A39" s="279"/>
      <c r="B39" s="280"/>
      <c r="C39" s="280"/>
      <c r="D39" s="112" t="s">
        <v>37</v>
      </c>
      <c r="E39" s="50"/>
      <c r="F39" s="50">
        <f t="shared" ref="F39" si="10">SUM(O30)+W21</f>
        <v>-326228</v>
      </c>
      <c r="G39" s="50">
        <f>SUM(P30)</f>
        <v>-989585</v>
      </c>
      <c r="H39" s="27">
        <f t="shared" si="0"/>
        <v>-1315813</v>
      </c>
      <c r="J39" s="275"/>
      <c r="K39" s="276"/>
      <c r="L39" s="277"/>
      <c r="M39" s="231" t="s">
        <v>37</v>
      </c>
      <c r="N39" s="230">
        <f t="shared" si="8"/>
        <v>-132831</v>
      </c>
      <c r="O39" s="230">
        <f t="shared" si="9"/>
        <v>-348905</v>
      </c>
      <c r="P39" s="230">
        <f t="shared" si="9"/>
        <v>-997068</v>
      </c>
      <c r="Q39" s="230">
        <f t="shared" si="9"/>
        <v>-1478804</v>
      </c>
      <c r="V39" s="243"/>
      <c r="W39" s="243"/>
      <c r="X39" s="243"/>
      <c r="Y39" s="243"/>
    </row>
    <row r="40" spans="1:25">
      <c r="A40" s="279" t="s">
        <v>21</v>
      </c>
      <c r="B40" s="280" t="s">
        <v>21</v>
      </c>
      <c r="C40" s="280" t="s">
        <v>152</v>
      </c>
      <c r="D40" s="112" t="s">
        <v>35</v>
      </c>
      <c r="E40" s="50"/>
      <c r="F40" s="50"/>
      <c r="G40" s="50"/>
      <c r="H40" s="27">
        <f>SUM(E40:G40)</f>
        <v>0</v>
      </c>
    </row>
    <row r="41" spans="1:25">
      <c r="A41" s="279"/>
      <c r="B41" s="280"/>
      <c r="C41" s="280"/>
      <c r="D41" s="112" t="s">
        <v>36</v>
      </c>
      <c r="E41" s="50"/>
      <c r="F41" s="50"/>
      <c r="G41" s="50"/>
      <c r="H41" s="27">
        <f>SUM(E41:G41)</f>
        <v>0</v>
      </c>
    </row>
    <row r="42" spans="1:25">
      <c r="A42" s="279"/>
      <c r="B42" s="280"/>
      <c r="C42" s="280"/>
      <c r="D42" s="112" t="s">
        <v>37</v>
      </c>
      <c r="E42" s="50"/>
      <c r="F42" s="50"/>
      <c r="G42" s="50"/>
      <c r="H42" s="27">
        <f>SUM(E42:G42)</f>
        <v>0</v>
      </c>
      <c r="T42" s="242"/>
    </row>
    <row r="43" spans="1:25">
      <c r="A43" s="279" t="s">
        <v>24</v>
      </c>
      <c r="B43" s="280" t="s">
        <v>24</v>
      </c>
      <c r="C43" s="280" t="s">
        <v>144</v>
      </c>
      <c r="D43" s="112" t="s">
        <v>35</v>
      </c>
      <c r="E43" s="50">
        <f t="shared" ref="E43:F45" si="11">SUM(N31)+V25</f>
        <v>0</v>
      </c>
      <c r="F43" s="50">
        <f t="shared" si="11"/>
        <v>0</v>
      </c>
      <c r="G43" s="50">
        <f>SUM(P31)</f>
        <v>0</v>
      </c>
      <c r="H43" s="27">
        <f t="shared" si="0"/>
        <v>0</v>
      </c>
    </row>
    <row r="44" spans="1:25">
      <c r="A44" s="279"/>
      <c r="B44" s="280"/>
      <c r="C44" s="280"/>
      <c r="D44" s="112" t="s">
        <v>36</v>
      </c>
      <c r="E44" s="50">
        <f t="shared" si="11"/>
        <v>196825</v>
      </c>
      <c r="F44" s="50">
        <f t="shared" si="11"/>
        <v>22924</v>
      </c>
      <c r="G44" s="50">
        <f>SUM(P32)</f>
        <v>7483</v>
      </c>
      <c r="H44" s="27">
        <f t="shared" si="0"/>
        <v>227232</v>
      </c>
    </row>
    <row r="45" spans="1:25">
      <c r="A45" s="279"/>
      <c r="B45" s="280"/>
      <c r="C45" s="280"/>
      <c r="D45" s="112" t="s">
        <v>37</v>
      </c>
      <c r="E45" s="50">
        <f t="shared" si="11"/>
        <v>-68837</v>
      </c>
      <c r="F45" s="50">
        <f t="shared" si="11"/>
        <v>-22924</v>
      </c>
      <c r="G45" s="50">
        <f>SUM(P33)</f>
        <v>-7483</v>
      </c>
      <c r="H45" s="27">
        <f t="shared" si="0"/>
        <v>-99244</v>
      </c>
    </row>
    <row r="46" spans="1:25">
      <c r="A46" s="279" t="s">
        <v>24</v>
      </c>
      <c r="B46" s="280" t="s">
        <v>24</v>
      </c>
      <c r="C46" s="280" t="s">
        <v>25</v>
      </c>
      <c r="D46" s="112" t="s">
        <v>35</v>
      </c>
      <c r="E46" s="50"/>
      <c r="F46" s="50">
        <f>SUM(O34)+W22</f>
        <v>433864</v>
      </c>
      <c r="G46" s="50"/>
      <c r="H46" s="27">
        <f t="shared" si="0"/>
        <v>433864</v>
      </c>
    </row>
    <row r="47" spans="1:25">
      <c r="A47" s="279"/>
      <c r="B47" s="280"/>
      <c r="C47" s="280"/>
      <c r="D47" s="112" t="s">
        <v>36</v>
      </c>
      <c r="E47" s="50"/>
      <c r="F47" s="50">
        <f t="shared" ref="F47:F48" si="12">SUM(O35)+W23</f>
        <v>433864</v>
      </c>
      <c r="G47" s="50"/>
      <c r="H47" s="27">
        <f t="shared" si="0"/>
        <v>433864</v>
      </c>
    </row>
    <row r="48" spans="1:25">
      <c r="A48" s="279"/>
      <c r="B48" s="280"/>
      <c r="C48" s="280"/>
      <c r="D48" s="112" t="s">
        <v>37</v>
      </c>
      <c r="E48" s="50"/>
      <c r="F48" s="50">
        <f t="shared" si="12"/>
        <v>0</v>
      </c>
      <c r="G48" s="50"/>
      <c r="H48" s="27">
        <f t="shared" si="0"/>
        <v>0</v>
      </c>
    </row>
    <row r="49" spans="1:8">
      <c r="A49" s="283" t="s">
        <v>33</v>
      </c>
      <c r="B49" s="284"/>
      <c r="C49" s="285"/>
      <c r="D49" s="113" t="s">
        <v>35</v>
      </c>
      <c r="E49" s="35">
        <f>SUMIF($D$4:$D$48,$D49,E$4:E$48)</f>
        <v>1123865360</v>
      </c>
      <c r="F49" s="35">
        <f>SUMIF($D$4:$D$48,$D49,F$4:F$48)</f>
        <v>55780137</v>
      </c>
      <c r="G49" s="35">
        <f t="shared" ref="G49" si="13">SUMIF($D$4:$D$48,$D49,G$4:G$48)</f>
        <v>6700000</v>
      </c>
      <c r="H49" s="55">
        <f t="shared" si="0"/>
        <v>1186345497</v>
      </c>
    </row>
    <row r="50" spans="1:8">
      <c r="A50" s="286"/>
      <c r="B50" s="287"/>
      <c r="C50" s="288"/>
      <c r="D50" s="113" t="s">
        <v>36</v>
      </c>
      <c r="E50" s="35">
        <f>SUMIF($D$4:$D$48,$D50,E$4:E$48)</f>
        <v>1124062185</v>
      </c>
      <c r="F50" s="35">
        <f>SUMIF($D$4:$D$48,$D50,F$4:F$48)</f>
        <v>56109289</v>
      </c>
      <c r="G50" s="35">
        <f>SUMIF($D$4:$D$48,$D50,G$4:G$48)</f>
        <v>7697068</v>
      </c>
      <c r="H50" s="55">
        <f t="shared" si="0"/>
        <v>1187868542</v>
      </c>
    </row>
    <row r="51" spans="1:8" ht="17.25" thickBot="1">
      <c r="A51" s="289"/>
      <c r="B51" s="290"/>
      <c r="C51" s="291"/>
      <c r="D51" s="31" t="s">
        <v>37</v>
      </c>
      <c r="E51" s="38">
        <f>E49-E50</f>
        <v>-196825</v>
      </c>
      <c r="F51" s="38">
        <f>F49-F50</f>
        <v>-329152</v>
      </c>
      <c r="G51" s="39">
        <f>G49-G50</f>
        <v>-997068</v>
      </c>
      <c r="H51" s="117">
        <f t="shared" si="0"/>
        <v>-1523045</v>
      </c>
    </row>
    <row r="52" spans="1:8" ht="17.25" thickTop="1"/>
  </sheetData>
  <mergeCells count="116">
    <mergeCell ref="R10:R12"/>
    <mergeCell ref="S10:S12"/>
    <mergeCell ref="T10:T12"/>
    <mergeCell ref="R13:R15"/>
    <mergeCell ref="S13:S15"/>
    <mergeCell ref="T13:T15"/>
    <mergeCell ref="U2:U3"/>
    <mergeCell ref="V2:V3"/>
    <mergeCell ref="R28:T30"/>
    <mergeCell ref="R25:R27"/>
    <mergeCell ref="S25:S27"/>
    <mergeCell ref="T25:T27"/>
    <mergeCell ref="R19:R21"/>
    <mergeCell ref="S19:S21"/>
    <mergeCell ref="T19:T21"/>
    <mergeCell ref="R16:R18"/>
    <mergeCell ref="S16:S18"/>
    <mergeCell ref="T16:T18"/>
    <mergeCell ref="W2:W3"/>
    <mergeCell ref="X2:X3"/>
    <mergeCell ref="Y2:Y3"/>
    <mergeCell ref="R2:T2"/>
    <mergeCell ref="R4:R6"/>
    <mergeCell ref="S4:S6"/>
    <mergeCell ref="T4:T6"/>
    <mergeCell ref="R7:R9"/>
    <mergeCell ref="S7:S9"/>
    <mergeCell ref="T7:T9"/>
    <mergeCell ref="J19:J21"/>
    <mergeCell ref="K19:K21"/>
    <mergeCell ref="L19:L21"/>
    <mergeCell ref="J16:J18"/>
    <mergeCell ref="K16:K18"/>
    <mergeCell ref="L16:L18"/>
    <mergeCell ref="L7:L9"/>
    <mergeCell ref="J10:J12"/>
    <mergeCell ref="K10:K12"/>
    <mergeCell ref="L10:L12"/>
    <mergeCell ref="J13:J15"/>
    <mergeCell ref="K13:K15"/>
    <mergeCell ref="L13:L15"/>
    <mergeCell ref="J7:J9"/>
    <mergeCell ref="K7:K9"/>
    <mergeCell ref="M2:M3"/>
    <mergeCell ref="N2:N3"/>
    <mergeCell ref="O2:O3"/>
    <mergeCell ref="P2:P3"/>
    <mergeCell ref="Q2:Q3"/>
    <mergeCell ref="J2:L2"/>
    <mergeCell ref="J4:J6"/>
    <mergeCell ref="K4:K6"/>
    <mergeCell ref="L4:L6"/>
    <mergeCell ref="A28:A30"/>
    <mergeCell ref="B28:B30"/>
    <mergeCell ref="C28:C30"/>
    <mergeCell ref="A40:A42"/>
    <mergeCell ref="B40:B42"/>
    <mergeCell ref="C40:C42"/>
    <mergeCell ref="A31:A33"/>
    <mergeCell ref="B31:B33"/>
    <mergeCell ref="C31:C33"/>
    <mergeCell ref="A34:A36"/>
    <mergeCell ref="B34:B36"/>
    <mergeCell ref="C34:C36"/>
    <mergeCell ref="A46:A48"/>
    <mergeCell ref="B46:B48"/>
    <mergeCell ref="C46:C48"/>
    <mergeCell ref="A49:C51"/>
    <mergeCell ref="A37:A39"/>
    <mergeCell ref="B37:B39"/>
    <mergeCell ref="C37:C39"/>
    <mergeCell ref="A43:A45"/>
    <mergeCell ref="B43:B45"/>
    <mergeCell ref="C43:C45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4:A6"/>
    <mergeCell ref="B4:B6"/>
    <mergeCell ref="C4:C6"/>
    <mergeCell ref="A7:A9"/>
    <mergeCell ref="B7:B9"/>
    <mergeCell ref="C7:C9"/>
    <mergeCell ref="A22:A24"/>
    <mergeCell ref="B22:B24"/>
    <mergeCell ref="C22:C24"/>
    <mergeCell ref="A2:G2"/>
    <mergeCell ref="L25:L27"/>
    <mergeCell ref="K25:K27"/>
    <mergeCell ref="J25:J27"/>
    <mergeCell ref="K22:K24"/>
    <mergeCell ref="J22:J24"/>
    <mergeCell ref="T22:T24"/>
    <mergeCell ref="J37:L39"/>
    <mergeCell ref="L34:L36"/>
    <mergeCell ref="K34:K36"/>
    <mergeCell ref="J34:J36"/>
    <mergeCell ref="L31:L33"/>
    <mergeCell ref="K31:K33"/>
    <mergeCell ref="J31:J33"/>
    <mergeCell ref="L28:L30"/>
    <mergeCell ref="K28:K30"/>
    <mergeCell ref="J28:J30"/>
    <mergeCell ref="L22:L24"/>
    <mergeCell ref="A10:A12"/>
    <mergeCell ref="B10:B12"/>
    <mergeCell ref="C10:C12"/>
    <mergeCell ref="A13:A15"/>
    <mergeCell ref="B13:B15"/>
    <mergeCell ref="C13:C15"/>
  </mergeCells>
  <phoneticPr fontId="6" type="noConversion"/>
  <pageMargins left="0.7" right="0.7" top="0.75" bottom="0.75" header="0.3" footer="0.3"/>
  <pageSetup paperSize="9" scale="7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116"/>
  <sheetViews>
    <sheetView view="pageBreakPreview" zoomScale="60" zoomScaleNormal="100" workbookViewId="0">
      <selection activeCell="H1" sqref="H1"/>
    </sheetView>
  </sheetViews>
  <sheetFormatPr defaultRowHeight="16.5"/>
  <cols>
    <col min="5" max="8" width="15.25" style="41" bestFit="1" customWidth="1"/>
    <col min="9" max="9" width="12.25" customWidth="1"/>
    <col min="10" max="12" width="6.625" customWidth="1"/>
    <col min="13" max="13" width="6.375" customWidth="1"/>
    <col min="14" max="16" width="12.75" customWidth="1"/>
    <col min="17" max="18" width="9.25" customWidth="1"/>
    <col min="19" max="19" width="8.25" customWidth="1"/>
    <col min="20" max="20" width="7.625" customWidth="1"/>
    <col min="21" max="21" width="12.875" customWidth="1"/>
    <col min="22" max="23" width="11.375" customWidth="1"/>
  </cols>
  <sheetData>
    <row r="1" spans="1:23" ht="17.25" thickTop="1">
      <c r="A1" s="254" t="s">
        <v>43</v>
      </c>
      <c r="B1" s="255"/>
      <c r="C1" s="255"/>
      <c r="D1" s="255"/>
      <c r="E1" s="255"/>
      <c r="F1" s="255"/>
      <c r="G1" s="255"/>
      <c r="H1" s="252" t="s">
        <v>296</v>
      </c>
      <c r="I1" s="41"/>
      <c r="J1" s="294" t="s">
        <v>255</v>
      </c>
      <c r="K1" s="295"/>
      <c r="L1" s="295"/>
      <c r="M1" s="292" t="s">
        <v>29</v>
      </c>
      <c r="N1" s="292" t="s">
        <v>256</v>
      </c>
      <c r="O1" s="292" t="s">
        <v>257</v>
      </c>
      <c r="P1" s="292" t="s">
        <v>258</v>
      </c>
      <c r="Q1" s="294" t="s">
        <v>255</v>
      </c>
      <c r="R1" s="295"/>
      <c r="S1" s="295"/>
      <c r="T1" s="292" t="s">
        <v>29</v>
      </c>
      <c r="U1" s="292" t="s">
        <v>256</v>
      </c>
      <c r="V1" s="292" t="s">
        <v>257</v>
      </c>
      <c r="W1" s="292" t="s">
        <v>258</v>
      </c>
    </row>
    <row r="2" spans="1:23" ht="17.25" thickBot="1">
      <c r="A2" s="1" t="s">
        <v>2</v>
      </c>
      <c r="B2" s="30" t="s">
        <v>3</v>
      </c>
      <c r="C2" s="2" t="s">
        <v>4</v>
      </c>
      <c r="D2" s="2" t="s">
        <v>29</v>
      </c>
      <c r="E2" s="32" t="s">
        <v>30</v>
      </c>
      <c r="F2" s="32" t="s">
        <v>31</v>
      </c>
      <c r="G2" s="32" t="s">
        <v>32</v>
      </c>
      <c r="H2" s="33" t="s">
        <v>33</v>
      </c>
      <c r="J2" s="221" t="s">
        <v>2</v>
      </c>
      <c r="K2" s="221" t="s">
        <v>3</v>
      </c>
      <c r="L2" s="221" t="s">
        <v>4</v>
      </c>
      <c r="M2" s="293"/>
      <c r="N2" s="293"/>
      <c r="O2" s="293"/>
      <c r="P2" s="293"/>
      <c r="Q2" s="221" t="s">
        <v>2</v>
      </c>
      <c r="R2" s="221" t="s">
        <v>3</v>
      </c>
      <c r="S2" s="221" t="s">
        <v>4</v>
      </c>
      <c r="T2" s="293"/>
      <c r="U2" s="293"/>
      <c r="V2" s="293"/>
      <c r="W2" s="293"/>
    </row>
    <row r="3" spans="1:23" ht="17.25" thickTop="1">
      <c r="A3" s="281" t="s">
        <v>10</v>
      </c>
      <c r="B3" s="282" t="s">
        <v>11</v>
      </c>
      <c r="C3" s="282" t="s">
        <v>136</v>
      </c>
      <c r="D3" s="118" t="s">
        <v>35</v>
      </c>
      <c r="E3" s="119">
        <f>SUM(N3)+U3</f>
        <v>525502980</v>
      </c>
      <c r="F3" s="119">
        <f t="shared" ref="F3:G5" si="0">SUM(O3)</f>
        <v>3613000</v>
      </c>
      <c r="G3" s="119">
        <f t="shared" si="0"/>
        <v>0</v>
      </c>
      <c r="H3" s="34">
        <f>SUM(E3:G3)</f>
        <v>529115980</v>
      </c>
      <c r="I3" t="str">
        <f>A3</f>
        <v>사무비</v>
      </c>
      <c r="J3" s="306"/>
      <c r="K3" s="306"/>
      <c r="L3" s="306" t="s">
        <v>64</v>
      </c>
      <c r="M3" s="222" t="s">
        <v>35</v>
      </c>
      <c r="N3" s="246">
        <v>389190250</v>
      </c>
      <c r="O3" s="223">
        <v>3613000</v>
      </c>
      <c r="P3" s="223">
        <v>0</v>
      </c>
      <c r="Q3" s="306"/>
      <c r="R3" s="306"/>
      <c r="S3" s="306" t="s">
        <v>64</v>
      </c>
      <c r="T3" s="222" t="s">
        <v>35</v>
      </c>
      <c r="U3" s="223">
        <v>136312730</v>
      </c>
      <c r="V3" s="223">
        <v>0</v>
      </c>
      <c r="W3" s="223">
        <v>0</v>
      </c>
    </row>
    <row r="4" spans="1:23">
      <c r="A4" s="279"/>
      <c r="B4" s="280"/>
      <c r="C4" s="280"/>
      <c r="D4" s="112" t="s">
        <v>36</v>
      </c>
      <c r="E4" s="50">
        <f>SUM(N4)+U4</f>
        <v>514967915</v>
      </c>
      <c r="F4" s="50">
        <f t="shared" si="0"/>
        <v>3613000</v>
      </c>
      <c r="G4" s="50">
        <f t="shared" si="0"/>
        <v>0</v>
      </c>
      <c r="H4" s="22">
        <f>SUM(E4:G4)</f>
        <v>518580915</v>
      </c>
      <c r="I4" t="str">
        <f>A3</f>
        <v>사무비</v>
      </c>
      <c r="J4" s="305"/>
      <c r="K4" s="305"/>
      <c r="L4" s="305"/>
      <c r="M4" s="224" t="s">
        <v>36</v>
      </c>
      <c r="N4" s="225">
        <v>378655185</v>
      </c>
      <c r="O4" s="225">
        <v>3613000</v>
      </c>
      <c r="P4" s="225">
        <v>0</v>
      </c>
      <c r="Q4" s="305"/>
      <c r="R4" s="305"/>
      <c r="S4" s="305"/>
      <c r="T4" s="224" t="s">
        <v>36</v>
      </c>
      <c r="U4" s="225">
        <v>136312730</v>
      </c>
      <c r="V4" s="225">
        <v>0</v>
      </c>
      <c r="W4" s="225">
        <v>0</v>
      </c>
    </row>
    <row r="5" spans="1:23">
      <c r="A5" s="279"/>
      <c r="B5" s="280"/>
      <c r="C5" s="280"/>
      <c r="D5" s="112" t="s">
        <v>37</v>
      </c>
      <c r="E5" s="50">
        <f>SUM(N5)+U5</f>
        <v>10535065</v>
      </c>
      <c r="F5" s="50">
        <f t="shared" si="0"/>
        <v>0</v>
      </c>
      <c r="G5" s="50">
        <f t="shared" si="0"/>
        <v>0</v>
      </c>
      <c r="H5" s="22">
        <f t="shared" ref="H5:H53" si="1">SUM(E5:G5)</f>
        <v>10535065</v>
      </c>
      <c r="I5" t="str">
        <f>A3</f>
        <v>사무비</v>
      </c>
      <c r="J5" s="305"/>
      <c r="K5" s="305"/>
      <c r="L5" s="307"/>
      <c r="M5" s="224" t="s">
        <v>37</v>
      </c>
      <c r="N5" s="225">
        <f>SUM(N3-N4)</f>
        <v>10535065</v>
      </c>
      <c r="O5" s="225"/>
      <c r="P5" s="225">
        <v>0</v>
      </c>
      <c r="Q5" s="305"/>
      <c r="R5" s="305"/>
      <c r="S5" s="307"/>
      <c r="T5" s="224" t="s">
        <v>37</v>
      </c>
      <c r="U5" s="225">
        <v>0</v>
      </c>
      <c r="V5" s="225">
        <v>0</v>
      </c>
      <c r="W5" s="225">
        <v>0</v>
      </c>
    </row>
    <row r="6" spans="1:23">
      <c r="A6" s="279" t="s">
        <v>10</v>
      </c>
      <c r="B6" s="280" t="s">
        <v>11</v>
      </c>
      <c r="C6" s="280" t="s">
        <v>147</v>
      </c>
      <c r="D6" s="112" t="s">
        <v>35</v>
      </c>
      <c r="E6" s="50">
        <f>SUM(N12)+U12</f>
        <v>59446890</v>
      </c>
      <c r="F6" s="50">
        <f t="shared" ref="F6:G8" si="2">SUM(O12)</f>
        <v>2642920</v>
      </c>
      <c r="G6" s="50">
        <f t="shared" si="2"/>
        <v>0</v>
      </c>
      <c r="H6" s="22">
        <f t="shared" si="1"/>
        <v>62089810</v>
      </c>
      <c r="I6" t="str">
        <f>A6</f>
        <v>사무비</v>
      </c>
      <c r="J6" s="303"/>
      <c r="K6" s="303"/>
      <c r="L6" s="302" t="s">
        <v>44</v>
      </c>
      <c r="M6" s="227" t="s">
        <v>35</v>
      </c>
      <c r="N6" s="228">
        <v>62589100</v>
      </c>
      <c r="O6" s="228">
        <v>15761870</v>
      </c>
      <c r="P6" s="228">
        <v>0</v>
      </c>
      <c r="Q6" s="303"/>
      <c r="R6" s="303"/>
      <c r="S6" s="302" t="s">
        <v>44</v>
      </c>
      <c r="T6" s="227" t="s">
        <v>35</v>
      </c>
      <c r="U6" s="228">
        <v>37600610</v>
      </c>
      <c r="V6" s="228">
        <v>0</v>
      </c>
      <c r="W6" s="228">
        <v>0</v>
      </c>
    </row>
    <row r="7" spans="1:23">
      <c r="A7" s="279"/>
      <c r="B7" s="280"/>
      <c r="C7" s="280"/>
      <c r="D7" s="112" t="s">
        <v>36</v>
      </c>
      <c r="E7" s="50">
        <f>SUM(N13)+U13</f>
        <v>53075430</v>
      </c>
      <c r="F7" s="50">
        <f t="shared" si="2"/>
        <v>2642920</v>
      </c>
      <c r="G7" s="50">
        <f t="shared" si="2"/>
        <v>0</v>
      </c>
      <c r="H7" s="22">
        <f t="shared" si="1"/>
        <v>55718350</v>
      </c>
      <c r="I7" t="str">
        <f>A6</f>
        <v>사무비</v>
      </c>
      <c r="J7" s="303"/>
      <c r="K7" s="303"/>
      <c r="L7" s="303"/>
      <c r="M7" s="227" t="s">
        <v>36</v>
      </c>
      <c r="N7" s="228">
        <v>57996715</v>
      </c>
      <c r="O7" s="228">
        <v>15761870</v>
      </c>
      <c r="P7" s="228">
        <v>0</v>
      </c>
      <c r="Q7" s="303"/>
      <c r="R7" s="303"/>
      <c r="S7" s="303"/>
      <c r="T7" s="227" t="s">
        <v>36</v>
      </c>
      <c r="U7" s="228">
        <v>37600610</v>
      </c>
      <c r="V7" s="228">
        <v>0</v>
      </c>
      <c r="W7" s="228">
        <v>0</v>
      </c>
    </row>
    <row r="8" spans="1:23">
      <c r="A8" s="279"/>
      <c r="B8" s="280"/>
      <c r="C8" s="280"/>
      <c r="D8" s="112" t="s">
        <v>37</v>
      </c>
      <c r="E8" s="50">
        <f>SUM(N14)+U14</f>
        <v>6371460</v>
      </c>
      <c r="F8" s="50">
        <f t="shared" si="2"/>
        <v>0</v>
      </c>
      <c r="G8" s="50">
        <f t="shared" si="2"/>
        <v>0</v>
      </c>
      <c r="H8" s="22">
        <f t="shared" si="1"/>
        <v>6371460</v>
      </c>
      <c r="I8" t="str">
        <f>A6</f>
        <v>사무비</v>
      </c>
      <c r="J8" s="303"/>
      <c r="K8" s="303"/>
      <c r="L8" s="304"/>
      <c r="M8" s="227" t="s">
        <v>37</v>
      </c>
      <c r="N8" s="225">
        <f>SUM(N6-N7)</f>
        <v>4592385</v>
      </c>
      <c r="O8" s="228">
        <v>0</v>
      </c>
      <c r="P8" s="228">
        <v>0</v>
      </c>
      <c r="Q8" s="303"/>
      <c r="R8" s="303"/>
      <c r="S8" s="304"/>
      <c r="T8" s="227" t="s">
        <v>37</v>
      </c>
      <c r="U8" s="228">
        <v>0</v>
      </c>
      <c r="V8" s="228">
        <v>0</v>
      </c>
      <c r="W8" s="228">
        <v>0</v>
      </c>
    </row>
    <row r="9" spans="1:23">
      <c r="A9" s="279" t="s">
        <v>10</v>
      </c>
      <c r="B9" s="280" t="s">
        <v>11</v>
      </c>
      <c r="C9" s="280" t="s">
        <v>45</v>
      </c>
      <c r="D9" s="112" t="s">
        <v>35</v>
      </c>
      <c r="E9" s="50">
        <f>SUM(N9)+U9</f>
        <v>52163030</v>
      </c>
      <c r="F9" s="50">
        <f t="shared" ref="F9:G11" si="3">SUM(O9)</f>
        <v>2180160</v>
      </c>
      <c r="G9" s="50">
        <f t="shared" si="3"/>
        <v>0</v>
      </c>
      <c r="H9" s="22">
        <f t="shared" si="1"/>
        <v>54343190</v>
      </c>
      <c r="I9" t="str">
        <f>A9</f>
        <v>사무비</v>
      </c>
      <c r="J9" s="305"/>
      <c r="K9" s="305"/>
      <c r="L9" s="306" t="s">
        <v>65</v>
      </c>
      <c r="M9" s="224" t="s">
        <v>35</v>
      </c>
      <c r="N9" s="225">
        <v>36881870</v>
      </c>
      <c r="O9" s="225">
        <v>2180160</v>
      </c>
      <c r="P9" s="225">
        <v>0</v>
      </c>
      <c r="Q9" s="305"/>
      <c r="R9" s="305"/>
      <c r="S9" s="306" t="s">
        <v>65</v>
      </c>
      <c r="T9" s="224" t="s">
        <v>35</v>
      </c>
      <c r="U9" s="225">
        <v>15281160</v>
      </c>
      <c r="V9" s="225">
        <v>0</v>
      </c>
      <c r="W9" s="225">
        <v>0</v>
      </c>
    </row>
    <row r="10" spans="1:23">
      <c r="A10" s="279"/>
      <c r="B10" s="280"/>
      <c r="C10" s="280"/>
      <c r="D10" s="112" t="s">
        <v>36</v>
      </c>
      <c r="E10" s="50">
        <f>SUM(N10)+U10</f>
        <v>50652890</v>
      </c>
      <c r="F10" s="50">
        <f t="shared" si="3"/>
        <v>2180160</v>
      </c>
      <c r="G10" s="50">
        <f t="shared" si="3"/>
        <v>0</v>
      </c>
      <c r="H10" s="22">
        <f t="shared" si="1"/>
        <v>52833050</v>
      </c>
      <c r="I10" t="str">
        <f>A9</f>
        <v>사무비</v>
      </c>
      <c r="J10" s="305"/>
      <c r="K10" s="305"/>
      <c r="L10" s="305"/>
      <c r="M10" s="224" t="s">
        <v>36</v>
      </c>
      <c r="N10" s="225">
        <v>35371730</v>
      </c>
      <c r="O10" s="225">
        <v>2180160</v>
      </c>
      <c r="P10" s="225">
        <v>0</v>
      </c>
      <c r="Q10" s="305"/>
      <c r="R10" s="305"/>
      <c r="S10" s="305"/>
      <c r="T10" s="224" t="s">
        <v>36</v>
      </c>
      <c r="U10" s="225">
        <v>15281160</v>
      </c>
      <c r="V10" s="225">
        <v>0</v>
      </c>
      <c r="W10" s="225">
        <v>0</v>
      </c>
    </row>
    <row r="11" spans="1:23">
      <c r="A11" s="279"/>
      <c r="B11" s="280"/>
      <c r="C11" s="280"/>
      <c r="D11" s="112" t="s">
        <v>37</v>
      </c>
      <c r="E11" s="50">
        <f>SUM(N11)+U11</f>
        <v>1510140</v>
      </c>
      <c r="F11" s="50">
        <f t="shared" si="3"/>
        <v>0</v>
      </c>
      <c r="G11" s="50">
        <f t="shared" si="3"/>
        <v>0</v>
      </c>
      <c r="H11" s="22">
        <f t="shared" si="1"/>
        <v>1510140</v>
      </c>
      <c r="I11" t="str">
        <f>A9</f>
        <v>사무비</v>
      </c>
      <c r="J11" s="305"/>
      <c r="K11" s="305"/>
      <c r="L11" s="307"/>
      <c r="M11" s="224" t="s">
        <v>37</v>
      </c>
      <c r="N11" s="225">
        <v>1510140</v>
      </c>
      <c r="O11" s="225">
        <v>0</v>
      </c>
      <c r="P11" s="225">
        <v>0</v>
      </c>
      <c r="Q11" s="305"/>
      <c r="R11" s="305"/>
      <c r="S11" s="307"/>
      <c r="T11" s="224" t="s">
        <v>37</v>
      </c>
      <c r="U11" s="225">
        <v>0</v>
      </c>
      <c r="V11" s="225">
        <v>0</v>
      </c>
      <c r="W11" s="225">
        <v>0</v>
      </c>
    </row>
    <row r="12" spans="1:23">
      <c r="A12" s="279" t="s">
        <v>10</v>
      </c>
      <c r="B12" s="280" t="s">
        <v>11</v>
      </c>
      <c r="C12" s="280" t="s">
        <v>148</v>
      </c>
      <c r="D12" s="112" t="s">
        <v>35</v>
      </c>
      <c r="E12" s="50">
        <f>SUM(N6)+U6</f>
        <v>100189710</v>
      </c>
      <c r="F12" s="50">
        <f t="shared" ref="F12:G14" si="4">SUM(O6)</f>
        <v>15761870</v>
      </c>
      <c r="G12" s="50">
        <f t="shared" si="4"/>
        <v>0</v>
      </c>
      <c r="H12" s="22">
        <f t="shared" si="1"/>
        <v>115951580</v>
      </c>
      <c r="I12" t="str">
        <f>A12</f>
        <v>사무비</v>
      </c>
      <c r="J12" s="305" t="s">
        <v>10</v>
      </c>
      <c r="K12" s="303"/>
      <c r="L12" s="302" t="s">
        <v>46</v>
      </c>
      <c r="M12" s="227" t="s">
        <v>35</v>
      </c>
      <c r="N12" s="228">
        <v>42789680</v>
      </c>
      <c r="O12" s="228">
        <v>2642920</v>
      </c>
      <c r="P12" s="228">
        <v>0</v>
      </c>
      <c r="Q12" s="303"/>
      <c r="R12" s="303"/>
      <c r="S12" s="302" t="s">
        <v>46</v>
      </c>
      <c r="T12" s="227" t="s">
        <v>35</v>
      </c>
      <c r="U12" s="228">
        <v>16657210</v>
      </c>
      <c r="V12" s="228">
        <v>0</v>
      </c>
      <c r="W12" s="228">
        <v>0</v>
      </c>
    </row>
    <row r="13" spans="1:23">
      <c r="A13" s="279"/>
      <c r="B13" s="280"/>
      <c r="C13" s="280"/>
      <c r="D13" s="112" t="s">
        <v>36</v>
      </c>
      <c r="E13" s="50">
        <f>SUM(N7)+U7</f>
        <v>95597325</v>
      </c>
      <c r="F13" s="50">
        <f t="shared" si="4"/>
        <v>15761870</v>
      </c>
      <c r="G13" s="50">
        <f t="shared" si="4"/>
        <v>0</v>
      </c>
      <c r="H13" s="22">
        <f t="shared" si="1"/>
        <v>111359195</v>
      </c>
      <c r="I13" t="str">
        <f>A12</f>
        <v>사무비</v>
      </c>
      <c r="J13" s="305"/>
      <c r="K13" s="303"/>
      <c r="L13" s="303"/>
      <c r="M13" s="227" t="s">
        <v>36</v>
      </c>
      <c r="N13" s="228">
        <v>36418220</v>
      </c>
      <c r="O13" s="228">
        <v>2642920</v>
      </c>
      <c r="P13" s="228">
        <v>0</v>
      </c>
      <c r="Q13" s="303"/>
      <c r="R13" s="303"/>
      <c r="S13" s="303"/>
      <c r="T13" s="227" t="s">
        <v>36</v>
      </c>
      <c r="U13" s="228">
        <v>16657210</v>
      </c>
      <c r="V13" s="228">
        <v>0</v>
      </c>
      <c r="W13" s="228">
        <v>0</v>
      </c>
    </row>
    <row r="14" spans="1:23">
      <c r="A14" s="279"/>
      <c r="B14" s="280"/>
      <c r="C14" s="280"/>
      <c r="D14" s="112" t="s">
        <v>37</v>
      </c>
      <c r="E14" s="50">
        <f>SUM(N8)+U8</f>
        <v>4592385</v>
      </c>
      <c r="F14" s="50">
        <f t="shared" si="4"/>
        <v>0</v>
      </c>
      <c r="G14" s="50">
        <f t="shared" si="4"/>
        <v>0</v>
      </c>
      <c r="H14" s="22">
        <f t="shared" si="1"/>
        <v>4592385</v>
      </c>
      <c r="I14" t="str">
        <f>A12</f>
        <v>사무비</v>
      </c>
      <c r="J14" s="307"/>
      <c r="K14" s="303"/>
      <c r="L14" s="304"/>
      <c r="M14" s="227" t="s">
        <v>37</v>
      </c>
      <c r="N14" s="225">
        <f>SUM(N12-N13)</f>
        <v>6371460</v>
      </c>
      <c r="O14" s="228">
        <v>0</v>
      </c>
      <c r="P14" s="228">
        <v>0</v>
      </c>
      <c r="Q14" s="303"/>
      <c r="R14" s="303"/>
      <c r="S14" s="304"/>
      <c r="T14" s="227" t="s">
        <v>37</v>
      </c>
      <c r="U14" s="228">
        <v>0</v>
      </c>
      <c r="V14" s="228">
        <v>0</v>
      </c>
      <c r="W14" s="228">
        <v>0</v>
      </c>
    </row>
    <row r="15" spans="1:23">
      <c r="A15" s="279" t="s">
        <v>10</v>
      </c>
      <c r="B15" s="280" t="s">
        <v>14</v>
      </c>
      <c r="C15" s="280" t="s">
        <v>47</v>
      </c>
      <c r="D15" s="112" t="s">
        <v>35</v>
      </c>
      <c r="E15" s="50">
        <f>SUM(N15)+U15</f>
        <v>8400000</v>
      </c>
      <c r="F15" s="50">
        <f t="shared" ref="F15:G17" si="5">SUM(O15)</f>
        <v>1200000</v>
      </c>
      <c r="G15" s="50">
        <f t="shared" si="5"/>
        <v>0</v>
      </c>
      <c r="H15" s="22">
        <f t="shared" si="1"/>
        <v>9600000</v>
      </c>
      <c r="I15" t="str">
        <f>A15</f>
        <v>사무비</v>
      </c>
      <c r="J15" s="303"/>
      <c r="K15" s="302"/>
      <c r="L15" s="302" t="s">
        <v>47</v>
      </c>
      <c r="M15" s="227" t="s">
        <v>35</v>
      </c>
      <c r="N15" s="228">
        <v>0</v>
      </c>
      <c r="O15" s="228">
        <v>1200000</v>
      </c>
      <c r="P15" s="228">
        <v>0</v>
      </c>
      <c r="Q15" s="303"/>
      <c r="R15" s="302"/>
      <c r="S15" s="302" t="s">
        <v>47</v>
      </c>
      <c r="T15" s="227" t="s">
        <v>35</v>
      </c>
      <c r="U15" s="228">
        <v>8400000</v>
      </c>
      <c r="V15" s="228">
        <v>0</v>
      </c>
      <c r="W15" s="228">
        <v>0</v>
      </c>
    </row>
    <row r="16" spans="1:23">
      <c r="A16" s="279"/>
      <c r="B16" s="280"/>
      <c r="C16" s="280"/>
      <c r="D16" s="112" t="s">
        <v>36</v>
      </c>
      <c r="E16" s="50">
        <f>SUM(N16)+U16</f>
        <v>8400000</v>
      </c>
      <c r="F16" s="50">
        <f t="shared" si="5"/>
        <v>1200000</v>
      </c>
      <c r="G16" s="50">
        <f t="shared" si="5"/>
        <v>0</v>
      </c>
      <c r="H16" s="22">
        <f t="shared" si="1"/>
        <v>9600000</v>
      </c>
      <c r="I16" t="str">
        <f>A15</f>
        <v>사무비</v>
      </c>
      <c r="J16" s="303"/>
      <c r="K16" s="303"/>
      <c r="L16" s="303"/>
      <c r="M16" s="227" t="s">
        <v>36</v>
      </c>
      <c r="N16" s="228">
        <v>0</v>
      </c>
      <c r="O16" s="228">
        <v>1200000</v>
      </c>
      <c r="P16" s="228">
        <v>0</v>
      </c>
      <c r="Q16" s="303"/>
      <c r="R16" s="303"/>
      <c r="S16" s="303"/>
      <c r="T16" s="227" t="s">
        <v>36</v>
      </c>
      <c r="U16" s="228">
        <v>8400000</v>
      </c>
      <c r="V16" s="228">
        <v>0</v>
      </c>
      <c r="W16" s="228">
        <v>0</v>
      </c>
    </row>
    <row r="17" spans="1:23">
      <c r="A17" s="279"/>
      <c r="B17" s="280"/>
      <c r="C17" s="280"/>
      <c r="D17" s="112" t="s">
        <v>37</v>
      </c>
      <c r="E17" s="50">
        <f>SUM(N17)+U17</f>
        <v>0</v>
      </c>
      <c r="F17" s="50">
        <f t="shared" si="5"/>
        <v>0</v>
      </c>
      <c r="G17" s="50">
        <f t="shared" si="5"/>
        <v>0</v>
      </c>
      <c r="H17" s="22">
        <f t="shared" si="1"/>
        <v>0</v>
      </c>
      <c r="I17" t="str">
        <f>A15</f>
        <v>사무비</v>
      </c>
      <c r="J17" s="303"/>
      <c r="K17" s="303"/>
      <c r="L17" s="304"/>
      <c r="M17" s="227" t="s">
        <v>37</v>
      </c>
      <c r="N17" s="228">
        <v>0</v>
      </c>
      <c r="O17" s="228">
        <v>0</v>
      </c>
      <c r="P17" s="228">
        <v>0</v>
      </c>
      <c r="Q17" s="303"/>
      <c r="R17" s="303"/>
      <c r="S17" s="304"/>
      <c r="T17" s="227" t="s">
        <v>37</v>
      </c>
      <c r="U17" s="228">
        <v>0</v>
      </c>
      <c r="V17" s="228">
        <v>0</v>
      </c>
      <c r="W17" s="228">
        <v>0</v>
      </c>
    </row>
    <row r="18" spans="1:23">
      <c r="A18" s="279" t="s">
        <v>10</v>
      </c>
      <c r="B18" s="280" t="s">
        <v>14</v>
      </c>
      <c r="C18" s="280" t="s">
        <v>48</v>
      </c>
      <c r="D18" s="112" t="s">
        <v>35</v>
      </c>
      <c r="E18" s="50">
        <f>SUM(U18)</f>
        <v>3400000</v>
      </c>
      <c r="F18" s="50"/>
      <c r="G18" s="50"/>
      <c r="H18" s="22">
        <f t="shared" si="1"/>
        <v>3400000</v>
      </c>
      <c r="I18" t="str">
        <f>A18</f>
        <v>사무비</v>
      </c>
      <c r="J18" s="303"/>
      <c r="K18" s="302"/>
      <c r="L18" s="302" t="s">
        <v>68</v>
      </c>
      <c r="M18" s="227" t="s">
        <v>35</v>
      </c>
      <c r="N18" s="228">
        <v>22752450</v>
      </c>
      <c r="O18" s="228">
        <v>1110000</v>
      </c>
      <c r="P18" s="228">
        <v>0</v>
      </c>
      <c r="Q18" s="305"/>
      <c r="R18" s="305"/>
      <c r="S18" s="306" t="s">
        <v>48</v>
      </c>
      <c r="T18" s="224" t="s">
        <v>35</v>
      </c>
      <c r="U18" s="225">
        <v>3400000</v>
      </c>
      <c r="V18" s="225">
        <v>0</v>
      </c>
      <c r="W18" s="225">
        <v>0</v>
      </c>
    </row>
    <row r="19" spans="1:23">
      <c r="A19" s="279"/>
      <c r="B19" s="280"/>
      <c r="C19" s="280"/>
      <c r="D19" s="112" t="s">
        <v>36</v>
      </c>
      <c r="E19" s="50">
        <f t="shared" ref="E19:E20" si="6">SUM(U19)</f>
        <v>3400000</v>
      </c>
      <c r="F19" s="50"/>
      <c r="G19" s="50"/>
      <c r="H19" s="22">
        <f t="shared" si="1"/>
        <v>3400000</v>
      </c>
      <c r="I19" t="str">
        <f>A18</f>
        <v>사무비</v>
      </c>
      <c r="J19" s="303"/>
      <c r="K19" s="303"/>
      <c r="L19" s="303"/>
      <c r="M19" s="227" t="s">
        <v>36</v>
      </c>
      <c r="N19" s="228">
        <v>20431950</v>
      </c>
      <c r="O19" s="228">
        <v>1110000</v>
      </c>
      <c r="P19" s="228">
        <v>0</v>
      </c>
      <c r="Q19" s="305"/>
      <c r="R19" s="305"/>
      <c r="S19" s="305"/>
      <c r="T19" s="224" t="s">
        <v>36</v>
      </c>
      <c r="U19" s="225">
        <v>3400000</v>
      </c>
      <c r="V19" s="225">
        <v>0</v>
      </c>
      <c r="W19" s="225">
        <v>0</v>
      </c>
    </row>
    <row r="20" spans="1:23">
      <c r="A20" s="279"/>
      <c r="B20" s="280"/>
      <c r="C20" s="280"/>
      <c r="D20" s="112" t="s">
        <v>37</v>
      </c>
      <c r="E20" s="50">
        <f t="shared" si="6"/>
        <v>0</v>
      </c>
      <c r="F20" s="50"/>
      <c r="G20" s="50"/>
      <c r="H20" s="22">
        <f t="shared" si="1"/>
        <v>0</v>
      </c>
      <c r="I20" t="str">
        <f>A18</f>
        <v>사무비</v>
      </c>
      <c r="J20" s="303"/>
      <c r="K20" s="303"/>
      <c r="L20" s="304"/>
      <c r="M20" s="227" t="s">
        <v>37</v>
      </c>
      <c r="N20" s="228">
        <v>2320500</v>
      </c>
      <c r="O20" s="228">
        <v>0</v>
      </c>
      <c r="P20" s="228">
        <v>0</v>
      </c>
      <c r="Q20" s="305"/>
      <c r="R20" s="305"/>
      <c r="S20" s="307"/>
      <c r="T20" s="224" t="s">
        <v>37</v>
      </c>
      <c r="U20" s="225">
        <v>0</v>
      </c>
      <c r="V20" s="225">
        <v>0</v>
      </c>
      <c r="W20" s="225">
        <v>0</v>
      </c>
    </row>
    <row r="21" spans="1:23">
      <c r="A21" s="279" t="s">
        <v>10</v>
      </c>
      <c r="B21" s="280" t="s">
        <v>16</v>
      </c>
      <c r="C21" s="280" t="s">
        <v>137</v>
      </c>
      <c r="D21" s="112" t="s">
        <v>35</v>
      </c>
      <c r="E21" s="50">
        <f t="shared" ref="E21:E26" si="7">SUM(N18)+U21</f>
        <v>26252450</v>
      </c>
      <c r="F21" s="50">
        <f t="shared" ref="F21:G26" si="8">SUM(O18)</f>
        <v>1110000</v>
      </c>
      <c r="G21" s="50">
        <f t="shared" si="8"/>
        <v>0</v>
      </c>
      <c r="H21" s="22">
        <f t="shared" si="1"/>
        <v>27362450</v>
      </c>
      <c r="I21" t="str">
        <f>A21</f>
        <v>사무비</v>
      </c>
      <c r="J21" s="305"/>
      <c r="K21" s="305"/>
      <c r="L21" s="306" t="s">
        <v>260</v>
      </c>
      <c r="M21" s="224" t="s">
        <v>35</v>
      </c>
      <c r="N21" s="225">
        <v>4479980</v>
      </c>
      <c r="O21" s="225">
        <v>716800</v>
      </c>
      <c r="P21" s="225">
        <v>0</v>
      </c>
      <c r="Q21" s="305"/>
      <c r="R21" s="306"/>
      <c r="S21" s="306" t="s">
        <v>68</v>
      </c>
      <c r="T21" s="224" t="s">
        <v>35</v>
      </c>
      <c r="U21" s="225">
        <v>3500000</v>
      </c>
      <c r="V21" s="225">
        <v>0</v>
      </c>
      <c r="W21" s="225">
        <v>0</v>
      </c>
    </row>
    <row r="22" spans="1:23">
      <c r="A22" s="279"/>
      <c r="B22" s="280"/>
      <c r="C22" s="280"/>
      <c r="D22" s="112" t="s">
        <v>36</v>
      </c>
      <c r="E22" s="50">
        <f t="shared" si="7"/>
        <v>23931950</v>
      </c>
      <c r="F22" s="50">
        <f t="shared" si="8"/>
        <v>1110000</v>
      </c>
      <c r="G22" s="50">
        <f t="shared" si="8"/>
        <v>0</v>
      </c>
      <c r="H22" s="22">
        <f t="shared" si="1"/>
        <v>25041950</v>
      </c>
      <c r="I22" t="str">
        <f>A21</f>
        <v>사무비</v>
      </c>
      <c r="J22" s="305"/>
      <c r="K22" s="305"/>
      <c r="L22" s="305"/>
      <c r="M22" s="224" t="s">
        <v>36</v>
      </c>
      <c r="N22" s="225">
        <v>4169699</v>
      </c>
      <c r="O22" s="225">
        <v>716800</v>
      </c>
      <c r="P22" s="225">
        <v>0</v>
      </c>
      <c r="Q22" s="305"/>
      <c r="R22" s="305"/>
      <c r="S22" s="305"/>
      <c r="T22" s="224" t="s">
        <v>36</v>
      </c>
      <c r="U22" s="225">
        <v>3500000</v>
      </c>
      <c r="V22" s="225">
        <v>0</v>
      </c>
      <c r="W22" s="225">
        <v>0</v>
      </c>
    </row>
    <row r="23" spans="1:23">
      <c r="A23" s="279"/>
      <c r="B23" s="280"/>
      <c r="C23" s="280"/>
      <c r="D23" s="112" t="s">
        <v>37</v>
      </c>
      <c r="E23" s="50">
        <f t="shared" si="7"/>
        <v>2320500</v>
      </c>
      <c r="F23" s="50">
        <f t="shared" si="8"/>
        <v>0</v>
      </c>
      <c r="G23" s="50">
        <f t="shared" si="8"/>
        <v>0</v>
      </c>
      <c r="H23" s="22">
        <f t="shared" si="1"/>
        <v>2320500</v>
      </c>
      <c r="I23" t="str">
        <f>A21</f>
        <v>사무비</v>
      </c>
      <c r="J23" s="305"/>
      <c r="K23" s="305"/>
      <c r="L23" s="307"/>
      <c r="M23" s="224" t="s">
        <v>37</v>
      </c>
      <c r="N23" s="225">
        <f>SUM(N21-N22)</f>
        <v>310281</v>
      </c>
      <c r="O23" s="225">
        <v>0</v>
      </c>
      <c r="P23" s="225">
        <v>0</v>
      </c>
      <c r="Q23" s="305"/>
      <c r="R23" s="305"/>
      <c r="S23" s="307"/>
      <c r="T23" s="224" t="s">
        <v>37</v>
      </c>
      <c r="U23" s="225">
        <v>0</v>
      </c>
      <c r="V23" s="225">
        <v>0</v>
      </c>
      <c r="W23" s="225">
        <v>0</v>
      </c>
    </row>
    <row r="24" spans="1:23">
      <c r="A24" s="279" t="s">
        <v>10</v>
      </c>
      <c r="B24" s="280" t="s">
        <v>16</v>
      </c>
      <c r="C24" s="280" t="s">
        <v>49</v>
      </c>
      <c r="D24" s="112" t="s">
        <v>35</v>
      </c>
      <c r="E24" s="50">
        <f t="shared" si="7"/>
        <v>29054670</v>
      </c>
      <c r="F24" s="50">
        <f t="shared" si="8"/>
        <v>716800</v>
      </c>
      <c r="G24" s="50">
        <f t="shared" si="8"/>
        <v>0</v>
      </c>
      <c r="H24" s="22">
        <f t="shared" si="1"/>
        <v>29771470</v>
      </c>
      <c r="I24" t="str">
        <f>A24</f>
        <v>사무비</v>
      </c>
      <c r="J24" s="303"/>
      <c r="K24" s="303" t="s">
        <v>16</v>
      </c>
      <c r="L24" s="302" t="s">
        <v>51</v>
      </c>
      <c r="M24" s="227" t="s">
        <v>35</v>
      </c>
      <c r="N24" s="228">
        <v>0</v>
      </c>
      <c r="O24" s="228">
        <v>115430</v>
      </c>
      <c r="P24" s="228">
        <v>0</v>
      </c>
      <c r="Q24" s="303"/>
      <c r="R24" s="303"/>
      <c r="S24" s="302" t="s">
        <v>260</v>
      </c>
      <c r="T24" s="227" t="s">
        <v>35</v>
      </c>
      <c r="U24" s="228">
        <v>24574690</v>
      </c>
      <c r="V24" s="228">
        <v>0</v>
      </c>
      <c r="W24" s="228">
        <v>0</v>
      </c>
    </row>
    <row r="25" spans="1:23">
      <c r="A25" s="279"/>
      <c r="B25" s="280"/>
      <c r="C25" s="280"/>
      <c r="D25" s="112" t="s">
        <v>36</v>
      </c>
      <c r="E25" s="50">
        <f t="shared" si="7"/>
        <v>28744389</v>
      </c>
      <c r="F25" s="50">
        <f t="shared" si="8"/>
        <v>716800</v>
      </c>
      <c r="G25" s="50">
        <f t="shared" si="8"/>
        <v>0</v>
      </c>
      <c r="H25" s="22">
        <f t="shared" si="1"/>
        <v>29461189</v>
      </c>
      <c r="I25" t="str">
        <f>A24</f>
        <v>사무비</v>
      </c>
      <c r="J25" s="303"/>
      <c r="K25" s="303"/>
      <c r="L25" s="303"/>
      <c r="M25" s="227" t="s">
        <v>36</v>
      </c>
      <c r="N25" s="228">
        <v>0</v>
      </c>
      <c r="O25" s="228">
        <v>115430</v>
      </c>
      <c r="P25" s="228">
        <v>0</v>
      </c>
      <c r="Q25" s="303"/>
      <c r="R25" s="303"/>
      <c r="S25" s="303"/>
      <c r="T25" s="227" t="s">
        <v>36</v>
      </c>
      <c r="U25" s="228">
        <v>24574690</v>
      </c>
      <c r="V25" s="228">
        <v>0</v>
      </c>
      <c r="W25" s="228">
        <v>0</v>
      </c>
    </row>
    <row r="26" spans="1:23">
      <c r="A26" s="279"/>
      <c r="B26" s="280"/>
      <c r="C26" s="280"/>
      <c r="D26" s="112" t="s">
        <v>37</v>
      </c>
      <c r="E26" s="50">
        <f t="shared" si="7"/>
        <v>310281</v>
      </c>
      <c r="F26" s="50">
        <f t="shared" si="8"/>
        <v>0</v>
      </c>
      <c r="G26" s="50">
        <f t="shared" si="8"/>
        <v>0</v>
      </c>
      <c r="H26" s="22">
        <f t="shared" si="1"/>
        <v>310281</v>
      </c>
      <c r="I26" t="str">
        <f>A24</f>
        <v>사무비</v>
      </c>
      <c r="J26" s="303"/>
      <c r="K26" s="304"/>
      <c r="L26" s="304"/>
      <c r="M26" s="227" t="s">
        <v>37</v>
      </c>
      <c r="N26" s="228">
        <v>0</v>
      </c>
      <c r="O26" s="228">
        <v>0</v>
      </c>
      <c r="P26" s="228">
        <v>0</v>
      </c>
      <c r="Q26" s="303"/>
      <c r="R26" s="303"/>
      <c r="S26" s="304"/>
      <c r="T26" s="227" t="s">
        <v>37</v>
      </c>
      <c r="U26" s="228">
        <v>0</v>
      </c>
      <c r="V26" s="228">
        <v>0</v>
      </c>
      <c r="W26" s="228">
        <v>0</v>
      </c>
    </row>
    <row r="27" spans="1:23">
      <c r="A27" s="279" t="s">
        <v>10</v>
      </c>
      <c r="B27" s="280" t="s">
        <v>16</v>
      </c>
      <c r="C27" s="280" t="s">
        <v>50</v>
      </c>
      <c r="D27" s="112" t="s">
        <v>35</v>
      </c>
      <c r="E27" s="50">
        <f>SUM(U27)</f>
        <v>3482030</v>
      </c>
      <c r="F27" s="50"/>
      <c r="G27" s="50"/>
      <c r="H27" s="22">
        <f t="shared" si="1"/>
        <v>3482030</v>
      </c>
      <c r="I27" t="str">
        <f>A27</f>
        <v>사무비</v>
      </c>
      <c r="J27" s="305"/>
      <c r="K27" s="305"/>
      <c r="L27" s="306" t="s">
        <v>53</v>
      </c>
      <c r="M27" s="224" t="s">
        <v>35</v>
      </c>
      <c r="N27" s="225">
        <v>5554950</v>
      </c>
      <c r="O27" s="225">
        <v>2926820</v>
      </c>
      <c r="P27" s="225">
        <v>0</v>
      </c>
      <c r="Q27" s="305"/>
      <c r="R27" s="305"/>
      <c r="S27" s="306" t="s">
        <v>50</v>
      </c>
      <c r="T27" s="224" t="s">
        <v>35</v>
      </c>
      <c r="U27" s="225">
        <v>3482030</v>
      </c>
      <c r="V27" s="225">
        <v>0</v>
      </c>
      <c r="W27" s="225">
        <v>0</v>
      </c>
    </row>
    <row r="28" spans="1:23">
      <c r="A28" s="279"/>
      <c r="B28" s="280"/>
      <c r="C28" s="280"/>
      <c r="D28" s="112" t="s">
        <v>36</v>
      </c>
      <c r="E28" s="50">
        <f t="shared" ref="E28:E29" si="9">SUM(U28)</f>
        <v>3480340</v>
      </c>
      <c r="F28" s="50"/>
      <c r="G28" s="50"/>
      <c r="H28" s="22">
        <f t="shared" si="1"/>
        <v>3480340</v>
      </c>
      <c r="I28" t="str">
        <f>A27</f>
        <v>사무비</v>
      </c>
      <c r="J28" s="305"/>
      <c r="K28" s="305"/>
      <c r="L28" s="305"/>
      <c r="M28" s="224" t="s">
        <v>36</v>
      </c>
      <c r="N28" s="225">
        <v>4739325</v>
      </c>
      <c r="O28" s="225">
        <v>2926820</v>
      </c>
      <c r="P28" s="225">
        <v>0</v>
      </c>
      <c r="Q28" s="305"/>
      <c r="R28" s="305"/>
      <c r="S28" s="305"/>
      <c r="T28" s="224" t="s">
        <v>36</v>
      </c>
      <c r="U28" s="225">
        <v>3480340</v>
      </c>
      <c r="V28" s="225">
        <v>0</v>
      </c>
      <c r="W28" s="225">
        <v>0</v>
      </c>
    </row>
    <row r="29" spans="1:23">
      <c r="A29" s="279"/>
      <c r="B29" s="280"/>
      <c r="C29" s="280"/>
      <c r="D29" s="112" t="s">
        <v>37</v>
      </c>
      <c r="E29" s="50">
        <f t="shared" si="9"/>
        <v>1690</v>
      </c>
      <c r="F29" s="50"/>
      <c r="G29" s="50"/>
      <c r="H29" s="22">
        <f t="shared" si="1"/>
        <v>1690</v>
      </c>
      <c r="I29" t="str">
        <f>A27</f>
        <v>사무비</v>
      </c>
      <c r="J29" s="305"/>
      <c r="K29" s="305"/>
      <c r="L29" s="307"/>
      <c r="M29" s="224" t="s">
        <v>37</v>
      </c>
      <c r="N29" s="225">
        <v>815625</v>
      </c>
      <c r="O29" s="225">
        <v>0</v>
      </c>
      <c r="P29" s="225">
        <v>0</v>
      </c>
      <c r="Q29" s="305"/>
      <c r="R29" s="305"/>
      <c r="S29" s="307"/>
      <c r="T29" s="224" t="s">
        <v>37</v>
      </c>
      <c r="U29" s="225">
        <v>1690</v>
      </c>
      <c r="V29" s="225">
        <v>0</v>
      </c>
      <c r="W29" s="225">
        <v>0</v>
      </c>
    </row>
    <row r="30" spans="1:23">
      <c r="A30" s="279" t="s">
        <v>10</v>
      </c>
      <c r="B30" s="280" t="s">
        <v>16</v>
      </c>
      <c r="C30" s="280" t="s">
        <v>51</v>
      </c>
      <c r="D30" s="112" t="s">
        <v>35</v>
      </c>
      <c r="E30" s="50">
        <f>SUM(N24)+U30</f>
        <v>11237840</v>
      </c>
      <c r="F30" s="50">
        <f t="shared" ref="F30:G32" si="10">SUM(O24)</f>
        <v>115430</v>
      </c>
      <c r="G30" s="50">
        <f t="shared" si="10"/>
        <v>0</v>
      </c>
      <c r="H30" s="22">
        <f t="shared" si="1"/>
        <v>11353270</v>
      </c>
      <c r="I30" t="str">
        <f>A30</f>
        <v>사무비</v>
      </c>
      <c r="J30" s="302"/>
      <c r="K30" s="302"/>
      <c r="L30" s="302" t="s">
        <v>55</v>
      </c>
      <c r="M30" s="227" t="s">
        <v>35</v>
      </c>
      <c r="N30" s="228">
        <v>12656170</v>
      </c>
      <c r="O30" s="228">
        <v>0</v>
      </c>
      <c r="P30" s="228">
        <v>0</v>
      </c>
      <c r="Q30" s="303" t="s">
        <v>10</v>
      </c>
      <c r="R30" s="305" t="s">
        <v>16</v>
      </c>
      <c r="S30" s="302" t="s">
        <v>51</v>
      </c>
      <c r="T30" s="227" t="s">
        <v>35</v>
      </c>
      <c r="U30" s="228">
        <v>11237840</v>
      </c>
      <c r="V30" s="228">
        <v>0</v>
      </c>
      <c r="W30" s="228">
        <v>0</v>
      </c>
    </row>
    <row r="31" spans="1:23">
      <c r="A31" s="279"/>
      <c r="B31" s="280"/>
      <c r="C31" s="280"/>
      <c r="D31" s="112" t="s">
        <v>36</v>
      </c>
      <c r="E31" s="50">
        <f>SUM(N25)+U31</f>
        <v>11237840</v>
      </c>
      <c r="F31" s="50">
        <f t="shared" si="10"/>
        <v>115430</v>
      </c>
      <c r="G31" s="50">
        <f t="shared" si="10"/>
        <v>0</v>
      </c>
      <c r="H31" s="22">
        <f t="shared" si="1"/>
        <v>11353270</v>
      </c>
      <c r="I31" t="str">
        <f>A30</f>
        <v>사무비</v>
      </c>
      <c r="J31" s="303"/>
      <c r="K31" s="303"/>
      <c r="L31" s="303"/>
      <c r="M31" s="227" t="s">
        <v>36</v>
      </c>
      <c r="N31" s="228">
        <v>12656170</v>
      </c>
      <c r="O31" s="228">
        <v>0</v>
      </c>
      <c r="P31" s="228">
        <v>0</v>
      </c>
      <c r="Q31" s="303"/>
      <c r="R31" s="305"/>
      <c r="S31" s="303"/>
      <c r="T31" s="227" t="s">
        <v>36</v>
      </c>
      <c r="U31" s="228">
        <v>11237840</v>
      </c>
      <c r="V31" s="228">
        <v>0</v>
      </c>
      <c r="W31" s="228">
        <v>0</v>
      </c>
    </row>
    <row r="32" spans="1:23">
      <c r="A32" s="279"/>
      <c r="B32" s="280"/>
      <c r="C32" s="280"/>
      <c r="D32" s="112" t="s">
        <v>37</v>
      </c>
      <c r="E32" s="50">
        <f>SUM(N26)+U32</f>
        <v>0</v>
      </c>
      <c r="F32" s="50">
        <f t="shared" si="10"/>
        <v>0</v>
      </c>
      <c r="G32" s="50">
        <f t="shared" si="10"/>
        <v>0</v>
      </c>
      <c r="H32" s="22">
        <f t="shared" si="1"/>
        <v>0</v>
      </c>
      <c r="I32" t="str">
        <f>A30</f>
        <v>사무비</v>
      </c>
      <c r="J32" s="303"/>
      <c r="K32" s="303"/>
      <c r="L32" s="304"/>
      <c r="M32" s="227" t="s">
        <v>37</v>
      </c>
      <c r="N32" s="228">
        <v>0</v>
      </c>
      <c r="O32" s="228">
        <v>0</v>
      </c>
      <c r="P32" s="228">
        <v>0</v>
      </c>
      <c r="Q32" s="304"/>
      <c r="R32" s="307"/>
      <c r="S32" s="304"/>
      <c r="T32" s="227" t="s">
        <v>37</v>
      </c>
      <c r="U32" s="228">
        <v>0</v>
      </c>
      <c r="V32" s="228">
        <v>0</v>
      </c>
      <c r="W32" s="228">
        <v>0</v>
      </c>
    </row>
    <row r="33" spans="1:23">
      <c r="A33" s="279" t="s">
        <v>10</v>
      </c>
      <c r="B33" s="280" t="s">
        <v>16</v>
      </c>
      <c r="C33" s="280" t="s">
        <v>52</v>
      </c>
      <c r="D33" s="112" t="s">
        <v>35</v>
      </c>
      <c r="E33" s="50">
        <f>SUM(U33)</f>
        <v>2360000</v>
      </c>
      <c r="F33" s="50"/>
      <c r="G33" s="50"/>
      <c r="H33" s="22">
        <f t="shared" si="1"/>
        <v>2360000</v>
      </c>
      <c r="I33" t="str">
        <f>A33</f>
        <v>사무비</v>
      </c>
      <c r="J33" s="305"/>
      <c r="K33" s="305"/>
      <c r="L33" s="306" t="s">
        <v>54</v>
      </c>
      <c r="M33" s="224" t="s">
        <v>35</v>
      </c>
      <c r="N33" s="225">
        <v>4697000</v>
      </c>
      <c r="O33" s="225">
        <v>0</v>
      </c>
      <c r="P33" s="225">
        <v>0</v>
      </c>
      <c r="Q33" s="305"/>
      <c r="R33" s="305"/>
      <c r="S33" s="306" t="s">
        <v>52</v>
      </c>
      <c r="T33" s="224" t="s">
        <v>35</v>
      </c>
      <c r="U33" s="225">
        <v>2360000</v>
      </c>
      <c r="V33" s="225">
        <v>0</v>
      </c>
      <c r="W33" s="225">
        <v>0</v>
      </c>
    </row>
    <row r="34" spans="1:23">
      <c r="A34" s="279"/>
      <c r="B34" s="280"/>
      <c r="C34" s="280"/>
      <c r="D34" s="112" t="s">
        <v>36</v>
      </c>
      <c r="E34" s="50">
        <f t="shared" ref="E34:E35" si="11">SUM(U34)</f>
        <v>2360000</v>
      </c>
      <c r="F34" s="50"/>
      <c r="G34" s="50"/>
      <c r="H34" s="22">
        <f t="shared" si="1"/>
        <v>2360000</v>
      </c>
      <c r="I34" t="str">
        <f>A33</f>
        <v>사무비</v>
      </c>
      <c r="J34" s="305"/>
      <c r="K34" s="305"/>
      <c r="L34" s="305"/>
      <c r="M34" s="224" t="s">
        <v>36</v>
      </c>
      <c r="N34" s="225">
        <v>4697000</v>
      </c>
      <c r="O34" s="225">
        <v>0</v>
      </c>
      <c r="P34" s="225">
        <v>0</v>
      </c>
      <c r="Q34" s="305"/>
      <c r="R34" s="305"/>
      <c r="S34" s="305"/>
      <c r="T34" s="224" t="s">
        <v>36</v>
      </c>
      <c r="U34" s="225">
        <v>2360000</v>
      </c>
      <c r="V34" s="225">
        <v>0</v>
      </c>
      <c r="W34" s="225">
        <v>0</v>
      </c>
    </row>
    <row r="35" spans="1:23">
      <c r="A35" s="279"/>
      <c r="B35" s="280"/>
      <c r="C35" s="280"/>
      <c r="D35" s="112" t="s">
        <v>37</v>
      </c>
      <c r="E35" s="50">
        <f t="shared" si="11"/>
        <v>0</v>
      </c>
      <c r="F35" s="50"/>
      <c r="G35" s="50"/>
      <c r="H35" s="22">
        <f t="shared" si="1"/>
        <v>0</v>
      </c>
      <c r="I35" t="str">
        <f>A33</f>
        <v>사무비</v>
      </c>
      <c r="J35" s="305"/>
      <c r="K35" s="305"/>
      <c r="L35" s="307"/>
      <c r="M35" s="224" t="s">
        <v>37</v>
      </c>
      <c r="N35" s="225">
        <v>0</v>
      </c>
      <c r="O35" s="225">
        <v>0</v>
      </c>
      <c r="P35" s="225">
        <v>0</v>
      </c>
      <c r="Q35" s="305"/>
      <c r="R35" s="305"/>
      <c r="S35" s="307"/>
      <c r="T35" s="224" t="s">
        <v>37</v>
      </c>
      <c r="U35" s="225">
        <v>0</v>
      </c>
      <c r="V35" s="225">
        <v>0</v>
      </c>
      <c r="W35" s="225">
        <v>0</v>
      </c>
    </row>
    <row r="36" spans="1:23">
      <c r="A36" s="279" t="s">
        <v>10</v>
      </c>
      <c r="B36" s="280" t="s">
        <v>16</v>
      </c>
      <c r="C36" s="280" t="s">
        <v>53</v>
      </c>
      <c r="D36" s="112" t="s">
        <v>35</v>
      </c>
      <c r="E36" s="50">
        <f>SUM(N27)+U36</f>
        <v>7531040</v>
      </c>
      <c r="F36" s="50">
        <f t="shared" ref="F36:G38" si="12">SUM(O27)</f>
        <v>2926820</v>
      </c>
      <c r="G36" s="50">
        <f t="shared" si="12"/>
        <v>0</v>
      </c>
      <c r="H36" s="22">
        <f t="shared" si="1"/>
        <v>10457860</v>
      </c>
      <c r="I36" t="str">
        <f>A36</f>
        <v>사무비</v>
      </c>
      <c r="J36" s="302"/>
      <c r="K36" s="302"/>
      <c r="L36" s="302" t="s">
        <v>23</v>
      </c>
      <c r="M36" s="227" t="s">
        <v>35</v>
      </c>
      <c r="N36" s="228">
        <v>0</v>
      </c>
      <c r="O36" s="228">
        <v>0</v>
      </c>
      <c r="P36" s="228">
        <v>0</v>
      </c>
      <c r="Q36" s="303"/>
      <c r="R36" s="303"/>
      <c r="S36" s="302" t="s">
        <v>53</v>
      </c>
      <c r="T36" s="227" t="s">
        <v>35</v>
      </c>
      <c r="U36" s="228">
        <v>1976090</v>
      </c>
      <c r="V36" s="228">
        <v>0</v>
      </c>
      <c r="W36" s="228">
        <v>0</v>
      </c>
    </row>
    <row r="37" spans="1:23">
      <c r="A37" s="279"/>
      <c r="B37" s="280"/>
      <c r="C37" s="280"/>
      <c r="D37" s="112" t="s">
        <v>36</v>
      </c>
      <c r="E37" s="50">
        <f>SUM(N28)+U37</f>
        <v>6715415</v>
      </c>
      <c r="F37" s="50">
        <f t="shared" si="12"/>
        <v>2926820</v>
      </c>
      <c r="G37" s="50">
        <f t="shared" si="12"/>
        <v>0</v>
      </c>
      <c r="H37" s="22">
        <f t="shared" si="1"/>
        <v>9642235</v>
      </c>
      <c r="I37" t="str">
        <f>A36</f>
        <v>사무비</v>
      </c>
      <c r="J37" s="303"/>
      <c r="K37" s="303"/>
      <c r="L37" s="303"/>
      <c r="M37" s="227" t="s">
        <v>36</v>
      </c>
      <c r="N37" s="228">
        <v>0</v>
      </c>
      <c r="O37" s="228">
        <v>4644000</v>
      </c>
      <c r="P37" s="228">
        <v>0</v>
      </c>
      <c r="Q37" s="303"/>
      <c r="R37" s="303"/>
      <c r="S37" s="303"/>
      <c r="T37" s="227" t="s">
        <v>36</v>
      </c>
      <c r="U37" s="228">
        <v>1976090</v>
      </c>
      <c r="V37" s="228">
        <v>0</v>
      </c>
      <c r="W37" s="228">
        <v>0</v>
      </c>
    </row>
    <row r="38" spans="1:23">
      <c r="A38" s="279"/>
      <c r="B38" s="280"/>
      <c r="C38" s="280"/>
      <c r="D38" s="112" t="s">
        <v>37</v>
      </c>
      <c r="E38" s="50">
        <f>SUM(N29)+U38</f>
        <v>815625</v>
      </c>
      <c r="F38" s="50">
        <f t="shared" si="12"/>
        <v>0</v>
      </c>
      <c r="G38" s="50">
        <f t="shared" si="12"/>
        <v>0</v>
      </c>
      <c r="H38" s="22">
        <f t="shared" si="1"/>
        <v>815625</v>
      </c>
      <c r="I38" t="str">
        <f>A36</f>
        <v>사무비</v>
      </c>
      <c r="J38" s="303"/>
      <c r="K38" s="303"/>
      <c r="L38" s="304"/>
      <c r="M38" s="227" t="s">
        <v>37</v>
      </c>
      <c r="N38" s="228">
        <v>0</v>
      </c>
      <c r="O38" s="228">
        <v>-4644000</v>
      </c>
      <c r="P38" s="228">
        <v>0</v>
      </c>
      <c r="Q38" s="303"/>
      <c r="R38" s="303"/>
      <c r="S38" s="304"/>
      <c r="T38" s="227" t="s">
        <v>37</v>
      </c>
      <c r="U38" s="228">
        <v>0</v>
      </c>
      <c r="V38" s="228">
        <v>0</v>
      </c>
      <c r="W38" s="228">
        <v>0</v>
      </c>
    </row>
    <row r="39" spans="1:23">
      <c r="A39" s="279" t="s">
        <v>19</v>
      </c>
      <c r="B39" s="280" t="s">
        <v>20</v>
      </c>
      <c r="C39" s="280" t="s">
        <v>54</v>
      </c>
      <c r="D39" s="112" t="s">
        <v>35</v>
      </c>
      <c r="E39" s="50">
        <f>SUM(N33)+U42</f>
        <v>5846130</v>
      </c>
      <c r="F39" s="50">
        <f t="shared" ref="F39:G41" si="13">SUM(O33)</f>
        <v>0</v>
      </c>
      <c r="G39" s="50">
        <f t="shared" si="13"/>
        <v>0</v>
      </c>
      <c r="H39" s="22">
        <f t="shared" si="1"/>
        <v>5846130</v>
      </c>
      <c r="I39" t="str">
        <f>A39</f>
        <v>재산조성비</v>
      </c>
      <c r="J39" s="305"/>
      <c r="K39" s="305"/>
      <c r="L39" s="306" t="s">
        <v>261</v>
      </c>
      <c r="M39" s="224" t="s">
        <v>35</v>
      </c>
      <c r="N39" s="225">
        <v>944000</v>
      </c>
      <c r="O39" s="225">
        <v>0</v>
      </c>
      <c r="P39" s="225">
        <v>0</v>
      </c>
      <c r="Q39" s="306"/>
      <c r="R39" s="306"/>
      <c r="S39" s="306" t="s">
        <v>55</v>
      </c>
      <c r="T39" s="224" t="s">
        <v>35</v>
      </c>
      <c r="U39" s="225">
        <v>8488710</v>
      </c>
      <c r="V39" s="225">
        <v>0</v>
      </c>
      <c r="W39" s="225">
        <v>0</v>
      </c>
    </row>
    <row r="40" spans="1:23">
      <c r="A40" s="279"/>
      <c r="B40" s="280"/>
      <c r="C40" s="280"/>
      <c r="D40" s="112" t="s">
        <v>36</v>
      </c>
      <c r="E40" s="50">
        <f>SUM(N34)+U43</f>
        <v>5846130</v>
      </c>
      <c r="F40" s="50">
        <f t="shared" si="13"/>
        <v>0</v>
      </c>
      <c r="G40" s="50">
        <f t="shared" si="13"/>
        <v>0</v>
      </c>
      <c r="H40" s="22">
        <f t="shared" si="1"/>
        <v>5846130</v>
      </c>
      <c r="I40" t="str">
        <f>A39</f>
        <v>재산조성비</v>
      </c>
      <c r="J40" s="305"/>
      <c r="K40" s="305"/>
      <c r="L40" s="305"/>
      <c r="M40" s="224" t="s">
        <v>36</v>
      </c>
      <c r="N40" s="225">
        <v>944000</v>
      </c>
      <c r="O40" s="225">
        <v>0</v>
      </c>
      <c r="P40" s="225">
        <v>0</v>
      </c>
      <c r="Q40" s="305"/>
      <c r="R40" s="305"/>
      <c r="S40" s="305"/>
      <c r="T40" s="224" t="s">
        <v>36</v>
      </c>
      <c r="U40" s="225">
        <v>8488710</v>
      </c>
      <c r="V40" s="225">
        <v>0</v>
      </c>
      <c r="W40" s="225">
        <v>0</v>
      </c>
    </row>
    <row r="41" spans="1:23">
      <c r="A41" s="279"/>
      <c r="B41" s="280"/>
      <c r="C41" s="280"/>
      <c r="D41" s="112" t="s">
        <v>37</v>
      </c>
      <c r="E41" s="50">
        <f>SUM(N35)+U44</f>
        <v>0</v>
      </c>
      <c r="F41" s="50">
        <f t="shared" si="13"/>
        <v>0</v>
      </c>
      <c r="G41" s="50">
        <f t="shared" si="13"/>
        <v>0</v>
      </c>
      <c r="H41" s="22">
        <f t="shared" si="1"/>
        <v>0</v>
      </c>
      <c r="I41" t="str">
        <f>A39</f>
        <v>재산조성비</v>
      </c>
      <c r="J41" s="305"/>
      <c r="K41" s="305"/>
      <c r="L41" s="307"/>
      <c r="M41" s="224" t="s">
        <v>37</v>
      </c>
      <c r="N41" s="225">
        <v>0</v>
      </c>
      <c r="O41" s="225">
        <v>0</v>
      </c>
      <c r="P41" s="225">
        <v>0</v>
      </c>
      <c r="Q41" s="305"/>
      <c r="R41" s="305"/>
      <c r="S41" s="307"/>
      <c r="T41" s="224" t="s">
        <v>37</v>
      </c>
      <c r="U41" s="225">
        <v>0</v>
      </c>
      <c r="V41" s="225">
        <v>0</v>
      </c>
      <c r="W41" s="225">
        <v>0</v>
      </c>
    </row>
    <row r="42" spans="1:23">
      <c r="A42" s="279" t="s">
        <v>19</v>
      </c>
      <c r="B42" s="280" t="s">
        <v>20</v>
      </c>
      <c r="C42" s="280" t="s">
        <v>55</v>
      </c>
      <c r="D42" s="112" t="s">
        <v>35</v>
      </c>
      <c r="E42" s="50">
        <f>SUM(N30)+U39</f>
        <v>21144880</v>
      </c>
      <c r="F42" s="50">
        <f t="shared" ref="F42:G44" si="14">SUM(O30)</f>
        <v>0</v>
      </c>
      <c r="G42" s="50">
        <f t="shared" si="14"/>
        <v>0</v>
      </c>
      <c r="H42" s="22">
        <f t="shared" si="1"/>
        <v>21144880</v>
      </c>
      <c r="I42" t="str">
        <f>A42</f>
        <v>재산조성비</v>
      </c>
      <c r="J42" s="303"/>
      <c r="K42" s="303"/>
      <c r="L42" s="302" t="s">
        <v>262</v>
      </c>
      <c r="M42" s="227" t="s">
        <v>35</v>
      </c>
      <c r="N42" s="228">
        <v>50382000</v>
      </c>
      <c r="O42" s="228">
        <v>0</v>
      </c>
      <c r="P42" s="228">
        <v>0</v>
      </c>
      <c r="Q42" s="303" t="s">
        <v>19</v>
      </c>
      <c r="R42" s="305" t="s">
        <v>20</v>
      </c>
      <c r="S42" s="302" t="s">
        <v>54</v>
      </c>
      <c r="T42" s="227" t="s">
        <v>35</v>
      </c>
      <c r="U42" s="228">
        <v>1149130</v>
      </c>
      <c r="V42" s="228">
        <v>0</v>
      </c>
      <c r="W42" s="228">
        <v>0</v>
      </c>
    </row>
    <row r="43" spans="1:23">
      <c r="A43" s="279"/>
      <c r="B43" s="280"/>
      <c r="C43" s="280"/>
      <c r="D43" s="112" t="s">
        <v>36</v>
      </c>
      <c r="E43" s="50">
        <f>SUM(N31)+U40</f>
        <v>21144880</v>
      </c>
      <c r="F43" s="50">
        <f t="shared" si="14"/>
        <v>0</v>
      </c>
      <c r="G43" s="50">
        <f t="shared" si="14"/>
        <v>0</v>
      </c>
      <c r="H43" s="22">
        <f t="shared" si="1"/>
        <v>21144880</v>
      </c>
      <c r="I43" t="str">
        <f>A42</f>
        <v>재산조성비</v>
      </c>
      <c r="J43" s="303"/>
      <c r="K43" s="303"/>
      <c r="L43" s="303"/>
      <c r="M43" s="227" t="s">
        <v>36</v>
      </c>
      <c r="N43" s="228">
        <v>50382000</v>
      </c>
      <c r="O43" s="228">
        <v>0</v>
      </c>
      <c r="P43" s="228">
        <v>0</v>
      </c>
      <c r="Q43" s="303"/>
      <c r="R43" s="305"/>
      <c r="S43" s="303"/>
      <c r="T43" s="227" t="s">
        <v>36</v>
      </c>
      <c r="U43" s="228">
        <v>1149130</v>
      </c>
      <c r="V43" s="228">
        <v>0</v>
      </c>
      <c r="W43" s="228">
        <v>0</v>
      </c>
    </row>
    <row r="44" spans="1:23">
      <c r="A44" s="279"/>
      <c r="B44" s="280"/>
      <c r="C44" s="280"/>
      <c r="D44" s="112" t="s">
        <v>37</v>
      </c>
      <c r="E44" s="50">
        <f>SUM(N32)+U41</f>
        <v>0</v>
      </c>
      <c r="F44" s="50">
        <f t="shared" si="14"/>
        <v>0</v>
      </c>
      <c r="G44" s="50">
        <f t="shared" si="14"/>
        <v>0</v>
      </c>
      <c r="H44" s="22">
        <f t="shared" si="1"/>
        <v>0</v>
      </c>
      <c r="I44" t="str">
        <f>A42</f>
        <v>재산조성비</v>
      </c>
      <c r="J44" s="303"/>
      <c r="K44" s="303"/>
      <c r="L44" s="304"/>
      <c r="M44" s="227" t="s">
        <v>37</v>
      </c>
      <c r="N44" s="228">
        <v>0</v>
      </c>
      <c r="O44" s="228">
        <v>0</v>
      </c>
      <c r="P44" s="228">
        <v>0</v>
      </c>
      <c r="Q44" s="304"/>
      <c r="R44" s="307"/>
      <c r="S44" s="304"/>
      <c r="T44" s="227" t="s">
        <v>37</v>
      </c>
      <c r="U44" s="228">
        <v>0</v>
      </c>
      <c r="V44" s="228">
        <v>0</v>
      </c>
      <c r="W44" s="228">
        <v>0</v>
      </c>
    </row>
    <row r="45" spans="1:23">
      <c r="A45" s="279" t="s">
        <v>23</v>
      </c>
      <c r="B45" s="280" t="s">
        <v>23</v>
      </c>
      <c r="C45" s="280" t="s">
        <v>23</v>
      </c>
      <c r="D45" s="112" t="s">
        <v>35</v>
      </c>
      <c r="E45" s="50">
        <f>SUM(N36,N39,N42,N45,N48,N51,N54,N57,N60,N63,N66,N69,N72,N75,N78,N81,N84,N87,N90,N93,N96,N99,N102,N105)+U45+U48+U51+U54+U57+U60</f>
        <v>267853710</v>
      </c>
      <c r="F45" s="50">
        <f>SUM(O36,O39,O42,O45,O48,O51,O54,O57,O60,O63,O66,O69,O72,O75,O78,O81,O84,O87,O90,O93,O96,O99,O102,O105)+V45</f>
        <v>19541000</v>
      </c>
      <c r="G45" s="50">
        <f>SUM(P36,P39,P42,P45,P48,P51,P54,P57,P60,P63,P66,P69,P72,P75,P78,P81,P84,P87,P90,P93,P96,P99,P102,P105)</f>
        <v>0</v>
      </c>
      <c r="H45" s="22">
        <f t="shared" si="1"/>
        <v>287394710</v>
      </c>
      <c r="I45" t="str">
        <f>A45</f>
        <v>사업비</v>
      </c>
      <c r="J45" s="305"/>
      <c r="K45" s="305"/>
      <c r="L45" s="306" t="s">
        <v>263</v>
      </c>
      <c r="M45" s="224" t="s">
        <v>35</v>
      </c>
      <c r="N45" s="225">
        <v>6001000</v>
      </c>
      <c r="O45" s="225">
        <v>0</v>
      </c>
      <c r="P45" s="225">
        <v>0</v>
      </c>
      <c r="Q45" s="306"/>
      <c r="R45" s="306"/>
      <c r="S45" s="306" t="s">
        <v>282</v>
      </c>
      <c r="T45" s="224" t="s">
        <v>35</v>
      </c>
      <c r="U45" s="225">
        <v>0</v>
      </c>
      <c r="V45" s="225">
        <v>0</v>
      </c>
      <c r="W45" s="225">
        <v>0</v>
      </c>
    </row>
    <row r="46" spans="1:23">
      <c r="A46" s="279"/>
      <c r="B46" s="280"/>
      <c r="C46" s="280"/>
      <c r="D46" s="112" t="s">
        <v>36</v>
      </c>
      <c r="E46" s="50">
        <f>SUM(N37,N40,N43,N46,N49,N52,N55,N58,N61,N64,N67,N70,N73,N76,N79,N82,N85,N88,N91,N94,N97,N100,N103,N106)+U46+U49+U52+U55+U58+U61</f>
        <v>267891120</v>
      </c>
      <c r="F46" s="50">
        <f>SUM(O37,O40,O43,O46,O49,O52,O55,O58,O61,O64,O67,O70,O73,O76,O79,O82,O85,O88,O91,O94,O97,O100,O103,O106)+V46</f>
        <v>24175500</v>
      </c>
      <c r="G46" s="50">
        <f>SUM(P37,P40,P43,P46,P49,P52,P55,P58,P61,P64,P67,P70,P73,P76,P79,P82,P85,P88,P91,P94,P97,P100,P103,P106)</f>
        <v>7362950</v>
      </c>
      <c r="H46" s="22">
        <f t="shared" si="1"/>
        <v>299429570</v>
      </c>
      <c r="I46" t="str">
        <f>A45</f>
        <v>사업비</v>
      </c>
      <c r="J46" s="305"/>
      <c r="K46" s="305"/>
      <c r="L46" s="305"/>
      <c r="M46" s="224" t="s">
        <v>36</v>
      </c>
      <c r="N46" s="225">
        <v>6001000</v>
      </c>
      <c r="O46" s="225">
        <v>0</v>
      </c>
      <c r="P46" s="225">
        <v>0</v>
      </c>
      <c r="Q46" s="305"/>
      <c r="R46" s="305"/>
      <c r="S46" s="305"/>
      <c r="T46" s="224" t="s">
        <v>36</v>
      </c>
      <c r="U46" s="225">
        <v>0</v>
      </c>
      <c r="V46" s="225">
        <v>140500</v>
      </c>
      <c r="W46" s="225">
        <v>0</v>
      </c>
    </row>
    <row r="47" spans="1:23">
      <c r="A47" s="279"/>
      <c r="B47" s="280"/>
      <c r="C47" s="280"/>
      <c r="D47" s="112" t="s">
        <v>37</v>
      </c>
      <c r="E47" s="50">
        <f>SUM(N38,N41,N44,N47,N50,N53,N56,N59,N62,N65,N68,N71,N74,N77,N80,N83,N86,N89,N92,N95,N98,N101,N104,N107)+U47+U50+U53+U56+U59+U62</f>
        <v>-37410</v>
      </c>
      <c r="F47" s="50">
        <f>SUM(O38,O41,O44,O47,O50,O53,O56,O59,O62,O65,O68,O71,O74,O77,O80,O83,O86,O89,O92,O95,O98,O101,O104,O107)</f>
        <v>-4494000</v>
      </c>
      <c r="G47" s="50">
        <f>SUM(P38,P41,P44,P47,P50,P53,P56,P59,P62,P65,P68,P71,P74,P77,P80,P83,P86,P89,P92,P95,P98,P101,P104,P107)</f>
        <v>-7362950</v>
      </c>
      <c r="H47" s="22">
        <f t="shared" si="1"/>
        <v>-11894360</v>
      </c>
      <c r="I47" t="str">
        <f>A45</f>
        <v>사업비</v>
      </c>
      <c r="J47" s="305"/>
      <c r="K47" s="305"/>
      <c r="L47" s="307"/>
      <c r="M47" s="224" t="s">
        <v>37</v>
      </c>
      <c r="N47" s="225">
        <v>0</v>
      </c>
      <c r="O47" s="225">
        <v>0</v>
      </c>
      <c r="P47" s="225">
        <v>0</v>
      </c>
      <c r="Q47" s="305"/>
      <c r="R47" s="305"/>
      <c r="S47" s="307"/>
      <c r="T47" s="224" t="s">
        <v>37</v>
      </c>
      <c r="U47" s="225">
        <v>0</v>
      </c>
      <c r="V47" s="225">
        <v>-140500</v>
      </c>
      <c r="W47" s="225">
        <v>0</v>
      </c>
    </row>
    <row r="48" spans="1:23">
      <c r="A48" s="279" t="s">
        <v>26</v>
      </c>
      <c r="B48" s="280" t="s">
        <v>26</v>
      </c>
      <c r="C48" s="280" t="s">
        <v>26</v>
      </c>
      <c r="D48" s="112" t="s">
        <v>35</v>
      </c>
      <c r="E48" s="50">
        <f>SUM(N108)</f>
        <v>0</v>
      </c>
      <c r="F48" s="50">
        <f>SUM(O108)</f>
        <v>0</v>
      </c>
      <c r="G48" s="50">
        <f>SUM(P108)</f>
        <v>0</v>
      </c>
      <c r="H48" s="22">
        <f t="shared" si="1"/>
        <v>0</v>
      </c>
      <c r="I48" t="str">
        <f>A48</f>
        <v>잡지출</v>
      </c>
      <c r="J48" s="303"/>
      <c r="K48" s="303"/>
      <c r="L48" s="302" t="s">
        <v>264</v>
      </c>
      <c r="M48" s="227" t="s">
        <v>35</v>
      </c>
      <c r="N48" s="228">
        <v>1800000</v>
      </c>
      <c r="O48" s="228">
        <v>0</v>
      </c>
      <c r="P48" s="228">
        <v>0</v>
      </c>
      <c r="Q48" s="303"/>
      <c r="R48" s="303"/>
      <c r="S48" s="302" t="s">
        <v>283</v>
      </c>
      <c r="T48" s="227" t="s">
        <v>35</v>
      </c>
      <c r="U48" s="228">
        <v>10257500</v>
      </c>
      <c r="V48" s="228">
        <v>0</v>
      </c>
      <c r="W48" s="228">
        <v>0</v>
      </c>
    </row>
    <row r="49" spans="1:23">
      <c r="A49" s="279"/>
      <c r="B49" s="280"/>
      <c r="C49" s="280"/>
      <c r="D49" s="112" t="s">
        <v>36</v>
      </c>
      <c r="E49" s="50">
        <f t="shared" ref="E49:G50" si="15">SUM(N109)</f>
        <v>0</v>
      </c>
      <c r="F49" s="50">
        <f t="shared" si="15"/>
        <v>564000</v>
      </c>
      <c r="G49" s="50">
        <f t="shared" si="15"/>
        <v>3294</v>
      </c>
      <c r="H49" s="22">
        <f t="shared" si="1"/>
        <v>567294</v>
      </c>
      <c r="I49" t="str">
        <f>A48</f>
        <v>잡지출</v>
      </c>
      <c r="J49" s="303"/>
      <c r="K49" s="303"/>
      <c r="L49" s="303"/>
      <c r="M49" s="227" t="s">
        <v>36</v>
      </c>
      <c r="N49" s="228">
        <v>1800000</v>
      </c>
      <c r="O49" s="228">
        <v>0</v>
      </c>
      <c r="P49" s="228">
        <v>0</v>
      </c>
      <c r="Q49" s="303"/>
      <c r="R49" s="303"/>
      <c r="S49" s="303"/>
      <c r="T49" s="227" t="s">
        <v>36</v>
      </c>
      <c r="U49" s="228">
        <v>10257500</v>
      </c>
      <c r="V49" s="228">
        <v>0</v>
      </c>
      <c r="W49" s="228">
        <v>0</v>
      </c>
    </row>
    <row r="50" spans="1:23">
      <c r="A50" s="279"/>
      <c r="B50" s="280"/>
      <c r="C50" s="280"/>
      <c r="D50" s="112" t="s">
        <v>37</v>
      </c>
      <c r="E50" s="50">
        <f t="shared" si="15"/>
        <v>0</v>
      </c>
      <c r="F50" s="50">
        <f t="shared" si="15"/>
        <v>-564000</v>
      </c>
      <c r="G50" s="50">
        <f t="shared" si="15"/>
        <v>-3294</v>
      </c>
      <c r="H50" s="22">
        <f t="shared" si="1"/>
        <v>-567294</v>
      </c>
      <c r="I50" t="str">
        <f>A48</f>
        <v>잡지출</v>
      </c>
      <c r="J50" s="303"/>
      <c r="K50" s="303"/>
      <c r="L50" s="304"/>
      <c r="M50" s="227" t="s">
        <v>37</v>
      </c>
      <c r="N50" s="228">
        <v>0</v>
      </c>
      <c r="O50" s="228">
        <v>0</v>
      </c>
      <c r="P50" s="228">
        <v>0</v>
      </c>
      <c r="Q50" s="303"/>
      <c r="R50" s="303"/>
      <c r="S50" s="304"/>
      <c r="T50" s="227" t="s">
        <v>37</v>
      </c>
      <c r="U50" s="228">
        <v>0</v>
      </c>
      <c r="V50" s="228">
        <v>0</v>
      </c>
      <c r="W50" s="228">
        <v>0</v>
      </c>
    </row>
    <row r="51" spans="1:23">
      <c r="A51" s="279" t="s">
        <v>27</v>
      </c>
      <c r="B51" s="280" t="s">
        <v>27</v>
      </c>
      <c r="C51" s="280" t="s">
        <v>28</v>
      </c>
      <c r="D51" s="112" t="s">
        <v>35</v>
      </c>
      <c r="E51" s="50">
        <f>SUM(N111)</f>
        <v>0</v>
      </c>
      <c r="F51" s="50">
        <f>SUM(O111)</f>
        <v>0</v>
      </c>
      <c r="G51" s="50">
        <f>SUM(P111)</f>
        <v>0</v>
      </c>
      <c r="H51" s="22">
        <f t="shared" si="1"/>
        <v>0</v>
      </c>
      <c r="I51" t="str">
        <f>A51</f>
        <v>예비비및기타</v>
      </c>
      <c r="J51" s="305"/>
      <c r="K51" s="305"/>
      <c r="L51" s="306" t="s">
        <v>265</v>
      </c>
      <c r="M51" s="224" t="s">
        <v>35</v>
      </c>
      <c r="N51" s="225">
        <v>11667000</v>
      </c>
      <c r="O51" s="225">
        <v>0</v>
      </c>
      <c r="P51" s="225">
        <v>0</v>
      </c>
      <c r="Q51" s="303" t="s">
        <v>23</v>
      </c>
      <c r="R51" s="305" t="s">
        <v>23</v>
      </c>
      <c r="S51" s="306" t="s">
        <v>284</v>
      </c>
      <c r="T51" s="224" t="s">
        <v>35</v>
      </c>
      <c r="U51" s="225">
        <v>18000000</v>
      </c>
      <c r="V51" s="225">
        <v>0</v>
      </c>
      <c r="W51" s="225">
        <v>0</v>
      </c>
    </row>
    <row r="52" spans="1:23">
      <c r="A52" s="279"/>
      <c r="B52" s="280"/>
      <c r="C52" s="280"/>
      <c r="D52" s="112" t="s">
        <v>36</v>
      </c>
      <c r="E52" s="50">
        <f t="shared" ref="E52:G53" si="16">SUM(N112)</f>
        <v>6117</v>
      </c>
      <c r="F52" s="50">
        <f t="shared" si="16"/>
        <v>302000</v>
      </c>
      <c r="G52" s="50">
        <f t="shared" si="16"/>
        <v>0</v>
      </c>
      <c r="H52" s="22">
        <f t="shared" si="1"/>
        <v>308117</v>
      </c>
      <c r="I52" t="str">
        <f>A51</f>
        <v>예비비및기타</v>
      </c>
      <c r="J52" s="305"/>
      <c r="K52" s="305"/>
      <c r="L52" s="305"/>
      <c r="M52" s="224" t="s">
        <v>36</v>
      </c>
      <c r="N52" s="225">
        <v>11667000</v>
      </c>
      <c r="O52" s="225">
        <v>0</v>
      </c>
      <c r="P52" s="225">
        <v>0</v>
      </c>
      <c r="Q52" s="303"/>
      <c r="R52" s="305"/>
      <c r="S52" s="305"/>
      <c r="T52" s="224" t="s">
        <v>36</v>
      </c>
      <c r="U52" s="225">
        <v>18000000</v>
      </c>
      <c r="V52" s="225">
        <v>0</v>
      </c>
      <c r="W52" s="225">
        <v>0</v>
      </c>
    </row>
    <row r="53" spans="1:23">
      <c r="A53" s="279"/>
      <c r="B53" s="280"/>
      <c r="C53" s="280"/>
      <c r="D53" s="112" t="s">
        <v>37</v>
      </c>
      <c r="E53" s="50">
        <f t="shared" si="16"/>
        <v>-6117</v>
      </c>
      <c r="F53" s="50">
        <f t="shared" si="16"/>
        <v>-302000</v>
      </c>
      <c r="G53" s="50">
        <f t="shared" si="16"/>
        <v>0</v>
      </c>
      <c r="H53" s="22">
        <f t="shared" si="1"/>
        <v>-308117</v>
      </c>
      <c r="I53" t="str">
        <f>A51</f>
        <v>예비비및기타</v>
      </c>
      <c r="J53" s="305"/>
      <c r="K53" s="305"/>
      <c r="L53" s="307"/>
      <c r="M53" s="224" t="s">
        <v>37</v>
      </c>
      <c r="N53" s="225">
        <v>0</v>
      </c>
      <c r="O53" s="225">
        <v>0</v>
      </c>
      <c r="P53" s="225">
        <v>0</v>
      </c>
      <c r="Q53" s="304"/>
      <c r="R53" s="307"/>
      <c r="S53" s="307"/>
      <c r="T53" s="224" t="s">
        <v>37</v>
      </c>
      <c r="U53" s="225">
        <v>0</v>
      </c>
      <c r="V53" s="225">
        <v>0</v>
      </c>
      <c r="W53" s="225">
        <v>0</v>
      </c>
    </row>
    <row r="54" spans="1:23">
      <c r="A54" s="298" t="s">
        <v>33</v>
      </c>
      <c r="B54" s="299"/>
      <c r="C54" s="299"/>
      <c r="D54" s="88" t="s">
        <v>35</v>
      </c>
      <c r="E54" s="37">
        <f>SUMIF($D$3:$D$53,$D54,E$3:E$53)</f>
        <v>1123865360</v>
      </c>
      <c r="F54" s="37">
        <f>SUMIF($D$3:$D$53,$D54,F$3:F$53)</f>
        <v>49808000</v>
      </c>
      <c r="G54" s="37">
        <f>SUMIF($D$3:$D$53,$D54,G$3:G$53)</f>
        <v>0</v>
      </c>
      <c r="H54" s="36">
        <f>SUM(E54:G54)</f>
        <v>1173673360</v>
      </c>
      <c r="I54" s="53"/>
      <c r="J54" s="303"/>
      <c r="K54" s="303"/>
      <c r="L54" s="302" t="s">
        <v>266</v>
      </c>
      <c r="M54" s="227" t="s">
        <v>35</v>
      </c>
      <c r="N54" s="228">
        <v>5000000</v>
      </c>
      <c r="O54" s="228">
        <v>0</v>
      </c>
      <c r="P54" s="228">
        <v>0</v>
      </c>
      <c r="Q54" s="303"/>
      <c r="R54" s="303"/>
      <c r="S54" s="302" t="s">
        <v>285</v>
      </c>
      <c r="T54" s="227" t="s">
        <v>35</v>
      </c>
      <c r="U54" s="228">
        <v>10000000</v>
      </c>
      <c r="V54" s="228">
        <v>0</v>
      </c>
      <c r="W54" s="228">
        <v>0</v>
      </c>
    </row>
    <row r="55" spans="1:23">
      <c r="A55" s="298"/>
      <c r="B55" s="299"/>
      <c r="C55" s="299"/>
      <c r="D55" s="88" t="s">
        <v>36</v>
      </c>
      <c r="E55" s="37">
        <f>SUMIF($D$3:$D$53,$D55,E$3:E$53)</f>
        <v>1097451741</v>
      </c>
      <c r="F55" s="37">
        <f t="shared" ref="F55:G55" si="17">SUMIF($D$3:$D$53,$D55,F$3:F$53)</f>
        <v>55308500</v>
      </c>
      <c r="G55" s="37">
        <f t="shared" si="17"/>
        <v>7366244</v>
      </c>
      <c r="H55" s="36">
        <f>SUM(E55:G55)</f>
        <v>1160126485</v>
      </c>
      <c r="I55" s="53"/>
      <c r="J55" s="303"/>
      <c r="K55" s="303"/>
      <c r="L55" s="303"/>
      <c r="M55" s="227" t="s">
        <v>36</v>
      </c>
      <c r="N55" s="228">
        <v>5000000</v>
      </c>
      <c r="O55" s="228">
        <v>0</v>
      </c>
      <c r="P55" s="228">
        <v>0</v>
      </c>
      <c r="Q55" s="303"/>
      <c r="R55" s="303"/>
      <c r="S55" s="303"/>
      <c r="T55" s="227" t="s">
        <v>36</v>
      </c>
      <c r="U55" s="228">
        <v>10000000</v>
      </c>
      <c r="V55" s="228">
        <v>0</v>
      </c>
      <c r="W55" s="228">
        <v>0</v>
      </c>
    </row>
    <row r="56" spans="1:23" ht="17.25" thickBot="1">
      <c r="A56" s="300"/>
      <c r="B56" s="301"/>
      <c r="C56" s="301"/>
      <c r="D56" s="123" t="s">
        <v>37</v>
      </c>
      <c r="E56" s="39">
        <f>E54-E55</f>
        <v>26413619</v>
      </c>
      <c r="F56" s="39">
        <f>F54-F55</f>
        <v>-5500500</v>
      </c>
      <c r="G56" s="39">
        <f>G54-G55</f>
        <v>-7366244</v>
      </c>
      <c r="H56" s="40">
        <f>H54-H55</f>
        <v>13546875</v>
      </c>
      <c r="J56" s="303"/>
      <c r="K56" s="303"/>
      <c r="L56" s="304"/>
      <c r="M56" s="227" t="s">
        <v>37</v>
      </c>
      <c r="N56" s="228">
        <v>0</v>
      </c>
      <c r="O56" s="228">
        <v>0</v>
      </c>
      <c r="P56" s="228">
        <v>0</v>
      </c>
      <c r="Q56" s="303"/>
      <c r="R56" s="303"/>
      <c r="S56" s="304"/>
      <c r="T56" s="227" t="s">
        <v>37</v>
      </c>
      <c r="U56" s="228">
        <v>0</v>
      </c>
      <c r="V56" s="228">
        <v>0</v>
      </c>
      <c r="W56" s="228">
        <v>0</v>
      </c>
    </row>
    <row r="57" spans="1:23" ht="17.25" thickTop="1">
      <c r="J57" s="305"/>
      <c r="K57" s="305"/>
      <c r="L57" s="306" t="s">
        <v>267</v>
      </c>
      <c r="M57" s="224" t="s">
        <v>35</v>
      </c>
      <c r="N57" s="225">
        <v>11500000</v>
      </c>
      <c r="O57" s="225">
        <v>0</v>
      </c>
      <c r="P57" s="225">
        <v>0</v>
      </c>
      <c r="Q57" s="305"/>
      <c r="R57" s="305"/>
      <c r="S57" s="306" t="s">
        <v>286</v>
      </c>
      <c r="T57" s="224" t="s">
        <v>35</v>
      </c>
      <c r="U57" s="225">
        <v>15000000</v>
      </c>
      <c r="V57" s="225">
        <v>0</v>
      </c>
      <c r="W57" s="225">
        <v>0</v>
      </c>
    </row>
    <row r="58" spans="1:23">
      <c r="D58" s="239"/>
      <c r="E58" s="239"/>
      <c r="F58" s="239"/>
      <c r="G58" s="239"/>
      <c r="H58" s="239"/>
      <c r="I58" s="232"/>
      <c r="J58" s="305"/>
      <c r="K58" s="305"/>
      <c r="L58" s="305"/>
      <c r="M58" s="224" t="s">
        <v>36</v>
      </c>
      <c r="N58" s="225">
        <v>11500000</v>
      </c>
      <c r="O58" s="225">
        <v>0</v>
      </c>
      <c r="P58" s="225">
        <v>0</v>
      </c>
      <c r="Q58" s="305"/>
      <c r="R58" s="305"/>
      <c r="S58" s="305"/>
      <c r="T58" s="224" t="s">
        <v>36</v>
      </c>
      <c r="U58" s="225">
        <v>15000000</v>
      </c>
      <c r="V58" s="225">
        <v>0</v>
      </c>
      <c r="W58" s="225">
        <v>0</v>
      </c>
    </row>
    <row r="59" spans="1:23">
      <c r="D59" s="239"/>
      <c r="E59" s="239"/>
      <c r="F59" s="239"/>
      <c r="G59" s="239"/>
      <c r="H59" s="239"/>
      <c r="I59" s="232"/>
      <c r="J59" s="305"/>
      <c r="K59" s="305"/>
      <c r="L59" s="307"/>
      <c r="M59" s="224" t="s">
        <v>37</v>
      </c>
      <c r="N59" s="225">
        <v>0</v>
      </c>
      <c r="O59" s="225">
        <v>0</v>
      </c>
      <c r="P59" s="225">
        <v>0</v>
      </c>
      <c r="Q59" s="305"/>
      <c r="R59" s="305"/>
      <c r="S59" s="307"/>
      <c r="T59" s="224" t="s">
        <v>37</v>
      </c>
      <c r="U59" s="225">
        <v>0</v>
      </c>
      <c r="V59" s="225">
        <v>0</v>
      </c>
      <c r="W59" s="225">
        <v>0</v>
      </c>
    </row>
    <row r="60" spans="1:23">
      <c r="D60" s="239"/>
      <c r="E60" s="239"/>
      <c r="F60" s="239"/>
      <c r="G60" s="239"/>
      <c r="H60" s="239"/>
      <c r="I60" s="232"/>
      <c r="J60" s="303"/>
      <c r="K60" s="303"/>
      <c r="L60" s="302" t="s">
        <v>135</v>
      </c>
      <c r="M60" s="227" t="s">
        <v>35</v>
      </c>
      <c r="N60" s="228">
        <v>0</v>
      </c>
      <c r="O60" s="228">
        <v>0</v>
      </c>
      <c r="P60" s="228">
        <v>0</v>
      </c>
      <c r="Q60" s="303"/>
      <c r="R60" s="303"/>
      <c r="S60" s="302" t="s">
        <v>287</v>
      </c>
      <c r="T60" s="227" t="s">
        <v>35</v>
      </c>
      <c r="U60" s="228">
        <v>5562300</v>
      </c>
      <c r="V60" s="228">
        <v>0</v>
      </c>
      <c r="W60" s="228">
        <v>0</v>
      </c>
    </row>
    <row r="61" spans="1:23">
      <c r="D61" s="239"/>
      <c r="E61" s="239"/>
      <c r="F61" s="239"/>
      <c r="G61" s="239"/>
      <c r="H61" s="239"/>
      <c r="J61" s="303"/>
      <c r="K61" s="303"/>
      <c r="L61" s="303"/>
      <c r="M61" s="227" t="s">
        <v>36</v>
      </c>
      <c r="N61" s="228">
        <v>0</v>
      </c>
      <c r="O61" s="228">
        <v>0</v>
      </c>
      <c r="P61" s="228">
        <v>7362950</v>
      </c>
      <c r="Q61" s="303"/>
      <c r="R61" s="303"/>
      <c r="S61" s="303"/>
      <c r="T61" s="227" t="s">
        <v>36</v>
      </c>
      <c r="U61" s="228">
        <v>5562300</v>
      </c>
      <c r="V61" s="228">
        <v>0</v>
      </c>
      <c r="W61" s="228">
        <v>0</v>
      </c>
    </row>
    <row r="62" spans="1:23">
      <c r="D62" s="239"/>
      <c r="E62" s="239"/>
      <c r="F62" s="239"/>
      <c r="G62" s="239"/>
      <c r="H62" s="239"/>
      <c r="I62" s="233"/>
      <c r="J62" s="303"/>
      <c r="K62" s="303"/>
      <c r="L62" s="304"/>
      <c r="M62" s="227" t="s">
        <v>37</v>
      </c>
      <c r="N62" s="228">
        <v>0</v>
      </c>
      <c r="O62" s="228">
        <v>0</v>
      </c>
      <c r="P62" s="228">
        <v>-7362950</v>
      </c>
      <c r="Q62" s="303"/>
      <c r="R62" s="303"/>
      <c r="S62" s="304"/>
      <c r="T62" s="227" t="s">
        <v>37</v>
      </c>
      <c r="U62" s="228">
        <v>0</v>
      </c>
      <c r="V62" s="228">
        <v>0</v>
      </c>
      <c r="W62" s="228">
        <v>0</v>
      </c>
    </row>
    <row r="63" spans="1:23">
      <c r="D63" s="239"/>
      <c r="E63" s="239"/>
      <c r="F63" s="239"/>
      <c r="G63" s="239"/>
      <c r="H63" s="239"/>
      <c r="I63" s="233"/>
      <c r="J63" s="305"/>
      <c r="K63" s="305"/>
      <c r="L63" s="306" t="s">
        <v>268</v>
      </c>
      <c r="M63" s="224" t="s">
        <v>35</v>
      </c>
      <c r="N63" s="225">
        <v>29689800</v>
      </c>
      <c r="O63" s="225">
        <v>3801000</v>
      </c>
      <c r="P63" s="225">
        <v>0</v>
      </c>
      <c r="Q63" s="269" t="s">
        <v>281</v>
      </c>
      <c r="R63" s="270"/>
      <c r="S63" s="270"/>
      <c r="T63" s="229" t="s">
        <v>35</v>
      </c>
      <c r="U63" s="37">
        <f t="shared" ref="U63:W65" si="18">SUMIF($T$3:$T$62,$T63,U$3:U$62)</f>
        <v>333240000</v>
      </c>
      <c r="V63" s="37">
        <f t="shared" si="18"/>
        <v>0</v>
      </c>
      <c r="W63" s="37">
        <f t="shared" si="18"/>
        <v>0</v>
      </c>
    </row>
    <row r="64" spans="1:23">
      <c r="D64" s="239"/>
      <c r="E64" s="239"/>
      <c r="F64" s="239"/>
      <c r="G64" s="239"/>
      <c r="H64" s="239"/>
      <c r="I64" s="233"/>
      <c r="J64" s="305"/>
      <c r="K64" s="305"/>
      <c r="L64" s="305"/>
      <c r="M64" s="224" t="s">
        <v>36</v>
      </c>
      <c r="N64" s="225">
        <v>29689800</v>
      </c>
      <c r="O64" s="225">
        <v>3801000</v>
      </c>
      <c r="P64" s="225">
        <v>0</v>
      </c>
      <c r="Q64" s="272"/>
      <c r="R64" s="273"/>
      <c r="S64" s="273"/>
      <c r="T64" s="231" t="s">
        <v>36</v>
      </c>
      <c r="U64" s="37">
        <f t="shared" si="18"/>
        <v>333238310</v>
      </c>
      <c r="V64" s="37">
        <f t="shared" si="18"/>
        <v>140500</v>
      </c>
      <c r="W64" s="37">
        <f t="shared" si="18"/>
        <v>0</v>
      </c>
    </row>
    <row r="65" spans="4:23">
      <c r="D65" s="239"/>
      <c r="E65" s="239"/>
      <c r="F65" s="239"/>
      <c r="G65" s="239"/>
      <c r="H65" s="239"/>
      <c r="J65" s="305"/>
      <c r="K65" s="305"/>
      <c r="L65" s="307"/>
      <c r="M65" s="224" t="s">
        <v>37</v>
      </c>
      <c r="N65" s="225">
        <v>0</v>
      </c>
      <c r="O65" s="225">
        <v>0</v>
      </c>
      <c r="P65" s="225">
        <v>0</v>
      </c>
      <c r="Q65" s="275"/>
      <c r="R65" s="276"/>
      <c r="S65" s="276"/>
      <c r="T65" s="231" t="s">
        <v>37</v>
      </c>
      <c r="U65" s="37">
        <f t="shared" si="18"/>
        <v>1690</v>
      </c>
      <c r="V65" s="37">
        <f t="shared" si="18"/>
        <v>-140500</v>
      </c>
      <c r="W65" s="37">
        <f t="shared" si="18"/>
        <v>0</v>
      </c>
    </row>
    <row r="66" spans="4:23">
      <c r="D66" s="239"/>
      <c r="E66" s="239"/>
      <c r="F66" s="239"/>
      <c r="G66" s="239"/>
      <c r="H66" s="239"/>
      <c r="J66" s="303"/>
      <c r="K66" s="303"/>
      <c r="L66" s="302" t="s">
        <v>269</v>
      </c>
      <c r="M66" s="227" t="s">
        <v>35</v>
      </c>
      <c r="N66" s="228">
        <v>120000</v>
      </c>
      <c r="O66" s="228">
        <v>1770000</v>
      </c>
      <c r="P66" s="228">
        <v>0</v>
      </c>
    </row>
    <row r="67" spans="4:23">
      <c r="D67" s="239"/>
      <c r="E67" s="240"/>
      <c r="F67" s="241"/>
      <c r="G67" s="241"/>
      <c r="H67" s="241"/>
      <c r="J67" s="303"/>
      <c r="K67" s="303"/>
      <c r="L67" s="303"/>
      <c r="M67" s="227" t="s">
        <v>36</v>
      </c>
      <c r="N67" s="228">
        <v>120000</v>
      </c>
      <c r="O67" s="228">
        <v>1770000</v>
      </c>
      <c r="P67" s="228">
        <v>0</v>
      </c>
    </row>
    <row r="68" spans="4:23">
      <c r="D68" s="239"/>
      <c r="E68" s="240"/>
      <c r="F68" s="241"/>
      <c r="G68" s="241"/>
      <c r="H68" s="241"/>
      <c r="J68" s="303"/>
      <c r="K68" s="303"/>
      <c r="L68" s="304"/>
      <c r="M68" s="227" t="s">
        <v>37</v>
      </c>
      <c r="N68" s="228">
        <v>0</v>
      </c>
      <c r="O68" s="228">
        <v>0</v>
      </c>
      <c r="P68" s="228">
        <v>0</v>
      </c>
    </row>
    <row r="69" spans="4:23">
      <c r="D69" s="239"/>
      <c r="E69" s="240"/>
      <c r="F69" s="241"/>
      <c r="G69" s="241"/>
      <c r="H69" s="241"/>
      <c r="J69" s="305"/>
      <c r="K69" s="305"/>
      <c r="L69" s="306" t="s">
        <v>270</v>
      </c>
      <c r="M69" s="224" t="s">
        <v>35</v>
      </c>
      <c r="N69" s="225">
        <v>4619310</v>
      </c>
      <c r="O69" s="225">
        <v>0</v>
      </c>
      <c r="P69" s="225">
        <v>0</v>
      </c>
    </row>
    <row r="70" spans="4:23">
      <c r="D70" s="297"/>
      <c r="E70" s="241"/>
      <c r="F70" s="241"/>
      <c r="G70" s="241"/>
      <c r="H70" s="241"/>
      <c r="J70" s="305"/>
      <c r="K70" s="305"/>
      <c r="L70" s="305"/>
      <c r="M70" s="224" t="s">
        <v>36</v>
      </c>
      <c r="N70" s="225">
        <v>4619310</v>
      </c>
      <c r="O70" s="225">
        <v>0</v>
      </c>
      <c r="P70" s="225">
        <v>0</v>
      </c>
    </row>
    <row r="71" spans="4:23">
      <c r="D71" s="297"/>
      <c r="E71" s="240"/>
      <c r="F71" s="241"/>
      <c r="G71" s="241"/>
      <c r="H71" s="241"/>
      <c r="J71" s="305"/>
      <c r="K71" s="305"/>
      <c r="L71" s="307"/>
      <c r="M71" s="224" t="s">
        <v>37</v>
      </c>
      <c r="N71" s="225">
        <v>0</v>
      </c>
      <c r="O71" s="225">
        <v>0</v>
      </c>
      <c r="P71" s="225">
        <v>0</v>
      </c>
    </row>
    <row r="72" spans="4:23">
      <c r="D72" s="297"/>
      <c r="E72" s="240"/>
      <c r="F72" s="241"/>
      <c r="G72" s="241"/>
      <c r="H72" s="241"/>
      <c r="J72" s="303"/>
      <c r="K72" s="303"/>
      <c r="L72" s="302" t="s">
        <v>271</v>
      </c>
      <c r="M72" s="227" t="s">
        <v>35</v>
      </c>
      <c r="N72" s="228">
        <v>15035000</v>
      </c>
      <c r="O72" s="228">
        <v>13370000</v>
      </c>
      <c r="P72" s="228">
        <v>0</v>
      </c>
    </row>
    <row r="73" spans="4:23">
      <c r="D73" s="297"/>
      <c r="E73" s="240"/>
      <c r="F73" s="241"/>
      <c r="G73" s="241"/>
      <c r="H73" s="241"/>
      <c r="J73" s="303"/>
      <c r="K73" s="303"/>
      <c r="L73" s="303"/>
      <c r="M73" s="227" t="s">
        <v>36</v>
      </c>
      <c r="N73" s="228">
        <v>15035000</v>
      </c>
      <c r="O73" s="228">
        <v>13370000</v>
      </c>
      <c r="P73" s="228">
        <v>0</v>
      </c>
    </row>
    <row r="74" spans="4:23">
      <c r="D74" s="297"/>
      <c r="E74" s="240"/>
      <c r="F74" s="241"/>
      <c r="G74" s="241"/>
      <c r="H74" s="241"/>
      <c r="J74" s="303"/>
      <c r="K74" s="303"/>
      <c r="L74" s="304"/>
      <c r="M74" s="227" t="s">
        <v>37</v>
      </c>
      <c r="N74" s="228">
        <v>0</v>
      </c>
      <c r="O74" s="228">
        <v>0</v>
      </c>
      <c r="P74" s="228">
        <v>0</v>
      </c>
    </row>
    <row r="75" spans="4:23">
      <c r="D75" s="297"/>
      <c r="E75" s="240"/>
      <c r="F75" s="241"/>
      <c r="G75" s="241"/>
      <c r="H75" s="241"/>
      <c r="J75" s="305"/>
      <c r="K75" s="305"/>
      <c r="L75" s="306" t="s">
        <v>272</v>
      </c>
      <c r="M75" s="224" t="s">
        <v>35</v>
      </c>
      <c r="N75" s="225">
        <v>1000000</v>
      </c>
      <c r="O75" s="225">
        <v>0</v>
      </c>
      <c r="P75" s="225">
        <v>0</v>
      </c>
    </row>
    <row r="76" spans="4:23">
      <c r="D76" s="240"/>
      <c r="E76" s="241"/>
      <c r="F76" s="241"/>
      <c r="G76" s="241"/>
      <c r="H76" s="241"/>
      <c r="J76" s="305"/>
      <c r="K76" s="305"/>
      <c r="L76" s="305"/>
      <c r="M76" s="224" t="s">
        <v>36</v>
      </c>
      <c r="N76" s="225">
        <v>1000000</v>
      </c>
      <c r="O76" s="225">
        <v>0</v>
      </c>
      <c r="P76" s="225">
        <v>0</v>
      </c>
    </row>
    <row r="77" spans="4:23">
      <c r="D77" s="240"/>
      <c r="E77" s="241"/>
      <c r="F77" s="241"/>
      <c r="G77" s="241"/>
      <c r="H77" s="241"/>
      <c r="J77" s="305"/>
      <c r="K77" s="305"/>
      <c r="L77" s="307"/>
      <c r="M77" s="224" t="s">
        <v>37</v>
      </c>
      <c r="N77" s="225">
        <v>0</v>
      </c>
      <c r="O77" s="225">
        <v>0</v>
      </c>
      <c r="P77" s="225">
        <v>0</v>
      </c>
    </row>
    <row r="78" spans="4:23">
      <c r="D78" s="240"/>
      <c r="E78" s="241"/>
      <c r="F78" s="241"/>
      <c r="G78" s="241"/>
      <c r="H78" s="241"/>
      <c r="J78" s="303"/>
      <c r="K78" s="303"/>
      <c r="L78" s="302" t="s">
        <v>273</v>
      </c>
      <c r="M78" s="227" t="s">
        <v>35</v>
      </c>
      <c r="N78" s="228">
        <v>8000000</v>
      </c>
      <c r="O78" s="228">
        <v>0</v>
      </c>
      <c r="P78" s="228">
        <v>0</v>
      </c>
    </row>
    <row r="79" spans="4:23">
      <c r="D79" s="240"/>
      <c r="E79" s="241"/>
      <c r="F79" s="241"/>
      <c r="G79" s="241"/>
      <c r="H79" s="241"/>
      <c r="J79" s="303"/>
      <c r="K79" s="303"/>
      <c r="L79" s="303"/>
      <c r="M79" s="227" t="s">
        <v>36</v>
      </c>
      <c r="N79" s="228">
        <v>8000000</v>
      </c>
      <c r="O79" s="228">
        <v>0</v>
      </c>
      <c r="P79" s="228">
        <v>0</v>
      </c>
    </row>
    <row r="80" spans="4:23">
      <c r="D80" s="240"/>
      <c r="E80" s="241"/>
      <c r="F80" s="241"/>
      <c r="G80" s="241"/>
      <c r="H80" s="241"/>
      <c r="J80" s="303"/>
      <c r="K80" s="303"/>
      <c r="L80" s="304"/>
      <c r="M80" s="227" t="s">
        <v>37</v>
      </c>
      <c r="N80" s="228">
        <v>0</v>
      </c>
      <c r="O80" s="228">
        <v>0</v>
      </c>
      <c r="P80" s="228">
        <v>0</v>
      </c>
    </row>
    <row r="81" spans="4:16">
      <c r="D81" s="240"/>
      <c r="E81" s="241"/>
      <c r="F81" s="241"/>
      <c r="G81" s="241"/>
      <c r="H81" s="241"/>
      <c r="J81" s="305"/>
      <c r="K81" s="305"/>
      <c r="L81" s="306" t="s">
        <v>274</v>
      </c>
      <c r="M81" s="224" t="s">
        <v>35</v>
      </c>
      <c r="N81" s="225">
        <v>1234000</v>
      </c>
      <c r="O81" s="225">
        <v>0</v>
      </c>
      <c r="P81" s="225">
        <v>0</v>
      </c>
    </row>
    <row r="82" spans="4:16">
      <c r="J82" s="305"/>
      <c r="K82" s="305"/>
      <c r="L82" s="305"/>
      <c r="M82" s="224" t="s">
        <v>36</v>
      </c>
      <c r="N82" s="225">
        <v>1234000</v>
      </c>
      <c r="O82" s="225">
        <v>0</v>
      </c>
      <c r="P82" s="225">
        <v>0</v>
      </c>
    </row>
    <row r="83" spans="4:16">
      <c r="J83" s="305"/>
      <c r="K83" s="305"/>
      <c r="L83" s="307"/>
      <c r="M83" s="224" t="s">
        <v>37</v>
      </c>
      <c r="N83" s="225">
        <v>0</v>
      </c>
      <c r="O83" s="225">
        <v>0</v>
      </c>
      <c r="P83" s="225">
        <v>0</v>
      </c>
    </row>
    <row r="84" spans="4:16">
      <c r="J84" s="303"/>
      <c r="K84" s="303"/>
      <c r="L84" s="302" t="s">
        <v>275</v>
      </c>
      <c r="M84" s="227" t="s">
        <v>35</v>
      </c>
      <c r="N84" s="228">
        <v>1500000</v>
      </c>
      <c r="O84" s="228">
        <v>150000</v>
      </c>
      <c r="P84" s="228">
        <v>0</v>
      </c>
    </row>
    <row r="85" spans="4:16">
      <c r="J85" s="303"/>
      <c r="K85" s="303"/>
      <c r="L85" s="303"/>
      <c r="M85" s="227" t="s">
        <v>36</v>
      </c>
      <c r="N85" s="228">
        <v>1650000</v>
      </c>
      <c r="O85" s="228">
        <v>0</v>
      </c>
      <c r="P85" s="228">
        <v>0</v>
      </c>
    </row>
    <row r="86" spans="4:16">
      <c r="J86" s="303"/>
      <c r="K86" s="303"/>
      <c r="L86" s="304"/>
      <c r="M86" s="227" t="s">
        <v>37</v>
      </c>
      <c r="N86" s="228">
        <v>-150000</v>
      </c>
      <c r="O86" s="228">
        <v>150000</v>
      </c>
      <c r="P86" s="228">
        <v>0</v>
      </c>
    </row>
    <row r="87" spans="4:16">
      <c r="J87" s="305"/>
      <c r="K87" s="305"/>
      <c r="L87" s="306" t="s">
        <v>276</v>
      </c>
      <c r="M87" s="224" t="s">
        <v>35</v>
      </c>
      <c r="N87" s="225">
        <v>20941800</v>
      </c>
      <c r="O87" s="225">
        <v>0</v>
      </c>
      <c r="P87" s="225">
        <v>0</v>
      </c>
    </row>
    <row r="88" spans="4:16">
      <c r="J88" s="305"/>
      <c r="K88" s="305"/>
      <c r="L88" s="305"/>
      <c r="M88" s="224" t="s">
        <v>36</v>
      </c>
      <c r="N88" s="225">
        <v>20829210</v>
      </c>
      <c r="O88" s="225">
        <v>0</v>
      </c>
      <c r="P88" s="225">
        <v>0</v>
      </c>
    </row>
    <row r="89" spans="4:16">
      <c r="J89" s="305"/>
      <c r="K89" s="305"/>
      <c r="L89" s="307"/>
      <c r="M89" s="224" t="s">
        <v>37</v>
      </c>
      <c r="N89" s="225">
        <v>112590</v>
      </c>
      <c r="O89" s="225">
        <v>0</v>
      </c>
      <c r="P89" s="225">
        <v>0</v>
      </c>
    </row>
    <row r="90" spans="4:16">
      <c r="J90" s="303"/>
      <c r="K90" s="303"/>
      <c r="L90" s="302" t="s">
        <v>275</v>
      </c>
      <c r="M90" s="227" t="s">
        <v>35</v>
      </c>
      <c r="N90" s="228">
        <v>1500000</v>
      </c>
      <c r="O90" s="228">
        <v>150000</v>
      </c>
      <c r="P90" s="228">
        <v>0</v>
      </c>
    </row>
    <row r="91" spans="4:16">
      <c r="J91" s="303"/>
      <c r="K91" s="303"/>
      <c r="L91" s="303"/>
      <c r="M91" s="227" t="s">
        <v>36</v>
      </c>
      <c r="N91" s="228">
        <v>1500000</v>
      </c>
      <c r="O91" s="228">
        <v>150000</v>
      </c>
      <c r="P91" s="228">
        <v>0</v>
      </c>
    </row>
    <row r="92" spans="4:16">
      <c r="J92" s="303"/>
      <c r="K92" s="303"/>
      <c r="L92" s="304"/>
      <c r="M92" s="227" t="s">
        <v>37</v>
      </c>
      <c r="N92" s="228"/>
      <c r="O92" s="228"/>
      <c r="P92" s="228">
        <v>0</v>
      </c>
    </row>
    <row r="93" spans="4:16">
      <c r="J93" s="305"/>
      <c r="K93" s="305"/>
      <c r="L93" s="306" t="s">
        <v>277</v>
      </c>
      <c r="M93" s="224" t="s">
        <v>35</v>
      </c>
      <c r="N93" s="225">
        <v>15000000</v>
      </c>
      <c r="O93" s="225">
        <v>0</v>
      </c>
      <c r="P93" s="225">
        <v>0</v>
      </c>
    </row>
    <row r="94" spans="4:16">
      <c r="J94" s="305"/>
      <c r="K94" s="305"/>
      <c r="L94" s="305"/>
      <c r="M94" s="224" t="s">
        <v>36</v>
      </c>
      <c r="N94" s="225">
        <v>15000000</v>
      </c>
      <c r="O94" s="225">
        <v>0</v>
      </c>
      <c r="P94" s="225">
        <v>0</v>
      </c>
    </row>
    <row r="95" spans="4:16">
      <c r="J95" s="305"/>
      <c r="K95" s="305"/>
      <c r="L95" s="307"/>
      <c r="M95" s="224" t="s">
        <v>37</v>
      </c>
      <c r="N95" s="225">
        <v>0</v>
      </c>
      <c r="O95" s="225">
        <v>0</v>
      </c>
      <c r="P95" s="225">
        <v>0</v>
      </c>
    </row>
    <row r="96" spans="4:16">
      <c r="J96" s="303"/>
      <c r="K96" s="303"/>
      <c r="L96" s="302" t="s">
        <v>278</v>
      </c>
      <c r="M96" s="227" t="s">
        <v>35</v>
      </c>
      <c r="N96" s="228">
        <v>15100000</v>
      </c>
      <c r="O96" s="228">
        <v>0</v>
      </c>
      <c r="P96" s="228">
        <v>0</v>
      </c>
    </row>
    <row r="97" spans="10:16">
      <c r="J97" s="303"/>
      <c r="K97" s="303"/>
      <c r="L97" s="303"/>
      <c r="M97" s="227" t="s">
        <v>36</v>
      </c>
      <c r="N97" s="228">
        <v>15100000</v>
      </c>
      <c r="O97" s="228">
        <v>0</v>
      </c>
      <c r="P97" s="228">
        <v>0</v>
      </c>
    </row>
    <row r="98" spans="10:16">
      <c r="J98" s="303"/>
      <c r="K98" s="303"/>
      <c r="L98" s="304"/>
      <c r="M98" s="227" t="s">
        <v>37</v>
      </c>
      <c r="N98" s="228">
        <v>0</v>
      </c>
      <c r="O98" s="228">
        <v>0</v>
      </c>
      <c r="P98" s="228">
        <v>0</v>
      </c>
    </row>
    <row r="99" spans="10:16">
      <c r="J99" s="305"/>
      <c r="K99" s="305"/>
      <c r="L99" s="306"/>
      <c r="M99" s="224" t="s">
        <v>35</v>
      </c>
      <c r="N99" s="225">
        <v>1500000</v>
      </c>
      <c r="O99" s="225">
        <v>150000</v>
      </c>
      <c r="P99" s="225">
        <v>0</v>
      </c>
    </row>
    <row r="100" spans="10:16">
      <c r="J100" s="305"/>
      <c r="K100" s="305"/>
      <c r="L100" s="305"/>
      <c r="M100" s="224" t="s">
        <v>36</v>
      </c>
      <c r="N100" s="225">
        <v>1500000</v>
      </c>
      <c r="O100" s="225">
        <v>150000</v>
      </c>
      <c r="P100" s="225">
        <v>0</v>
      </c>
    </row>
    <row r="101" spans="10:16">
      <c r="J101" s="305"/>
      <c r="K101" s="305"/>
      <c r="L101" s="305"/>
      <c r="M101" s="224" t="s">
        <v>37</v>
      </c>
      <c r="N101" s="225">
        <v>0</v>
      </c>
      <c r="O101" s="225"/>
      <c r="P101" s="225">
        <v>0</v>
      </c>
    </row>
    <row r="102" spans="10:16">
      <c r="J102" s="303"/>
      <c r="K102" s="303"/>
      <c r="L102" s="303" t="s">
        <v>275</v>
      </c>
      <c r="M102" s="227" t="s">
        <v>35</v>
      </c>
      <c r="N102" s="228">
        <v>1500000</v>
      </c>
      <c r="O102" s="228">
        <v>150000</v>
      </c>
      <c r="P102" s="228">
        <v>0</v>
      </c>
    </row>
    <row r="103" spans="10:16">
      <c r="J103" s="303"/>
      <c r="K103" s="303"/>
      <c r="L103" s="303"/>
      <c r="M103" s="227" t="s">
        <v>36</v>
      </c>
      <c r="N103" s="228">
        <v>1500000</v>
      </c>
      <c r="O103" s="228">
        <v>150000</v>
      </c>
      <c r="P103" s="228">
        <v>0</v>
      </c>
    </row>
    <row r="104" spans="10:16">
      <c r="J104" s="303"/>
      <c r="K104" s="303"/>
      <c r="L104" s="304"/>
      <c r="M104" s="227" t="s">
        <v>37</v>
      </c>
      <c r="N104" s="228"/>
      <c r="O104" s="228"/>
      <c r="P104" s="228">
        <v>0</v>
      </c>
    </row>
    <row r="105" spans="10:16">
      <c r="J105" s="305"/>
      <c r="K105" s="305"/>
      <c r="L105" s="306" t="s">
        <v>279</v>
      </c>
      <c r="M105" s="224" t="s">
        <v>35</v>
      </c>
      <c r="N105" s="225">
        <v>5000000</v>
      </c>
      <c r="O105" s="225">
        <v>0</v>
      </c>
      <c r="P105" s="225">
        <v>0</v>
      </c>
    </row>
    <row r="106" spans="10:16">
      <c r="J106" s="305"/>
      <c r="K106" s="305"/>
      <c r="L106" s="305"/>
      <c r="M106" s="224" t="s">
        <v>36</v>
      </c>
      <c r="N106" s="225">
        <v>5000000</v>
      </c>
      <c r="O106" s="225">
        <v>0</v>
      </c>
      <c r="P106" s="225">
        <v>0</v>
      </c>
    </row>
    <row r="107" spans="10:16">
      <c r="J107" s="305"/>
      <c r="K107" s="305"/>
      <c r="L107" s="307"/>
      <c r="M107" s="224" t="s">
        <v>37</v>
      </c>
      <c r="N107" s="225">
        <v>0</v>
      </c>
      <c r="O107" s="225">
        <v>0</v>
      </c>
      <c r="P107" s="225">
        <v>0</v>
      </c>
    </row>
    <row r="108" spans="10:16">
      <c r="J108" s="302"/>
      <c r="K108" s="302"/>
      <c r="L108" s="302" t="s">
        <v>26</v>
      </c>
      <c r="M108" s="227" t="s">
        <v>35</v>
      </c>
      <c r="N108" s="228">
        <v>0</v>
      </c>
      <c r="O108" s="228">
        <v>0</v>
      </c>
      <c r="P108" s="228">
        <v>0</v>
      </c>
    </row>
    <row r="109" spans="10:16">
      <c r="J109" s="303"/>
      <c r="K109" s="303"/>
      <c r="L109" s="303"/>
      <c r="M109" s="227" t="s">
        <v>36</v>
      </c>
      <c r="N109" s="228">
        <v>0</v>
      </c>
      <c r="O109" s="228">
        <v>564000</v>
      </c>
      <c r="P109" s="228">
        <v>3294</v>
      </c>
    </row>
    <row r="110" spans="10:16">
      <c r="J110" s="303"/>
      <c r="K110" s="303"/>
      <c r="L110" s="304"/>
      <c r="M110" s="227" t="s">
        <v>37</v>
      </c>
      <c r="N110" s="228">
        <v>0</v>
      </c>
      <c r="O110" s="228">
        <v>-564000</v>
      </c>
      <c r="P110" s="228">
        <v>-3294</v>
      </c>
    </row>
    <row r="111" spans="10:16">
      <c r="J111" s="306"/>
      <c r="K111" s="303" t="s">
        <v>280</v>
      </c>
      <c r="L111" s="306" t="s">
        <v>28</v>
      </c>
      <c r="M111" s="224" t="s">
        <v>35</v>
      </c>
      <c r="N111" s="225">
        <v>0</v>
      </c>
      <c r="O111" s="225">
        <v>0</v>
      </c>
      <c r="P111" s="225">
        <v>0</v>
      </c>
    </row>
    <row r="112" spans="10:16">
      <c r="J112" s="305"/>
      <c r="K112" s="303"/>
      <c r="L112" s="305"/>
      <c r="M112" s="224" t="s">
        <v>36</v>
      </c>
      <c r="N112" s="225">
        <v>6117</v>
      </c>
      <c r="O112" s="225">
        <v>302000</v>
      </c>
      <c r="P112" s="225">
        <v>0</v>
      </c>
    </row>
    <row r="113" spans="10:16">
      <c r="J113" s="305"/>
      <c r="K113" s="304"/>
      <c r="L113" s="307"/>
      <c r="M113" s="224" t="s">
        <v>37</v>
      </c>
      <c r="N113" s="225">
        <v>-6117</v>
      </c>
      <c r="O113" s="225">
        <v>-302000</v>
      </c>
      <c r="P113" s="225">
        <v>0</v>
      </c>
    </row>
    <row r="114" spans="10:16" ht="16.5" customHeight="1">
      <c r="J114" s="269" t="s">
        <v>281</v>
      </c>
      <c r="K114" s="270"/>
      <c r="L114" s="270"/>
      <c r="M114" s="229" t="s">
        <v>35</v>
      </c>
      <c r="N114" s="37">
        <f t="shared" ref="N114:P116" si="19">SUMIF($M$3:$M$113,$M114,N$3:N$113)</f>
        <v>790625360</v>
      </c>
      <c r="O114" s="37">
        <f t="shared" si="19"/>
        <v>49808000</v>
      </c>
      <c r="P114" s="37">
        <f t="shared" si="19"/>
        <v>0</v>
      </c>
    </row>
    <row r="115" spans="10:16">
      <c r="J115" s="272"/>
      <c r="K115" s="273"/>
      <c r="L115" s="273"/>
      <c r="M115" s="231" t="s">
        <v>36</v>
      </c>
      <c r="N115" s="37">
        <f t="shared" si="19"/>
        <v>764213431</v>
      </c>
      <c r="O115" s="37">
        <f t="shared" si="19"/>
        <v>55168000</v>
      </c>
      <c r="P115" s="37">
        <f t="shared" si="19"/>
        <v>7366244</v>
      </c>
    </row>
    <row r="116" spans="10:16">
      <c r="J116" s="275"/>
      <c r="K116" s="276"/>
      <c r="L116" s="276"/>
      <c r="M116" s="231" t="s">
        <v>37</v>
      </c>
      <c r="N116" s="37">
        <f t="shared" si="19"/>
        <v>26411929</v>
      </c>
      <c r="O116" s="37">
        <f t="shared" si="19"/>
        <v>-5360000</v>
      </c>
      <c r="P116" s="37">
        <f t="shared" si="19"/>
        <v>-7366244</v>
      </c>
    </row>
  </sheetData>
  <mergeCells count="237">
    <mergeCell ref="Q63:S65"/>
    <mergeCell ref="Q57:Q59"/>
    <mergeCell ref="R57:R59"/>
    <mergeCell ref="S57:S59"/>
    <mergeCell ref="Q60:Q62"/>
    <mergeCell ref="R60:R62"/>
    <mergeCell ref="S60:S62"/>
    <mergeCell ref="Q51:Q53"/>
    <mergeCell ref="R51:R53"/>
    <mergeCell ref="S51:S53"/>
    <mergeCell ref="Q54:Q56"/>
    <mergeCell ref="R54:R56"/>
    <mergeCell ref="S54:S56"/>
    <mergeCell ref="Q45:Q47"/>
    <mergeCell ref="R45:R47"/>
    <mergeCell ref="S45:S47"/>
    <mergeCell ref="Q48:Q50"/>
    <mergeCell ref="R48:R50"/>
    <mergeCell ref="S48:S50"/>
    <mergeCell ref="Q39:Q41"/>
    <mergeCell ref="R39:R41"/>
    <mergeCell ref="S39:S41"/>
    <mergeCell ref="Q42:Q44"/>
    <mergeCell ref="R42:R44"/>
    <mergeCell ref="S42:S44"/>
    <mergeCell ref="Q33:Q35"/>
    <mergeCell ref="R33:R35"/>
    <mergeCell ref="S33:S35"/>
    <mergeCell ref="Q36:Q38"/>
    <mergeCell ref="R36:R38"/>
    <mergeCell ref="S36:S38"/>
    <mergeCell ref="Q27:Q29"/>
    <mergeCell ref="R27:R29"/>
    <mergeCell ref="S27:S29"/>
    <mergeCell ref="Q30:Q32"/>
    <mergeCell ref="R30:R32"/>
    <mergeCell ref="S30:S32"/>
    <mergeCell ref="Q21:Q23"/>
    <mergeCell ref="R21:R23"/>
    <mergeCell ref="S21:S23"/>
    <mergeCell ref="Q24:Q26"/>
    <mergeCell ref="R24:R26"/>
    <mergeCell ref="S24:S26"/>
    <mergeCell ref="Q18:Q20"/>
    <mergeCell ref="R18:R20"/>
    <mergeCell ref="S18:S20"/>
    <mergeCell ref="S12:S14"/>
    <mergeCell ref="Q15:Q17"/>
    <mergeCell ref="R15:R17"/>
    <mergeCell ref="S15:S17"/>
    <mergeCell ref="T1:T2"/>
    <mergeCell ref="U1:U2"/>
    <mergeCell ref="V1:V2"/>
    <mergeCell ref="W1:W2"/>
    <mergeCell ref="J114:L116"/>
    <mergeCell ref="Q1:S1"/>
    <mergeCell ref="Q3:Q5"/>
    <mergeCell ref="R3:R5"/>
    <mergeCell ref="S3:S5"/>
    <mergeCell ref="Q6:Q8"/>
    <mergeCell ref="R6:R8"/>
    <mergeCell ref="S6:S8"/>
    <mergeCell ref="Q9:Q11"/>
    <mergeCell ref="R9:R11"/>
    <mergeCell ref="S9:S11"/>
    <mergeCell ref="Q12:Q14"/>
    <mergeCell ref="R12:R14"/>
    <mergeCell ref="J111:J113"/>
    <mergeCell ref="K111:K113"/>
    <mergeCell ref="L111:L113"/>
    <mergeCell ref="J108:J110"/>
    <mergeCell ref="K108:K110"/>
    <mergeCell ref="L108:L110"/>
    <mergeCell ref="J105:J107"/>
    <mergeCell ref="K105:K107"/>
    <mergeCell ref="L105:L107"/>
    <mergeCell ref="J99:J101"/>
    <mergeCell ref="K99:K101"/>
    <mergeCell ref="L99:L101"/>
    <mergeCell ref="J102:J104"/>
    <mergeCell ref="K102:K104"/>
    <mergeCell ref="L102:L104"/>
    <mergeCell ref="J93:J95"/>
    <mergeCell ref="K93:K95"/>
    <mergeCell ref="L93:L95"/>
    <mergeCell ref="J96:J98"/>
    <mergeCell ref="K96:K98"/>
    <mergeCell ref="L96:L98"/>
    <mergeCell ref="J87:J89"/>
    <mergeCell ref="K87:K89"/>
    <mergeCell ref="L87:L89"/>
    <mergeCell ref="J90:J92"/>
    <mergeCell ref="K90:K92"/>
    <mergeCell ref="L90:L92"/>
    <mergeCell ref="J81:J83"/>
    <mergeCell ref="K81:K83"/>
    <mergeCell ref="L81:L83"/>
    <mergeCell ref="J84:J86"/>
    <mergeCell ref="K84:K86"/>
    <mergeCell ref="L84:L86"/>
    <mergeCell ref="J75:J77"/>
    <mergeCell ref="K75:K77"/>
    <mergeCell ref="L75:L77"/>
    <mergeCell ref="J78:J80"/>
    <mergeCell ref="K78:K80"/>
    <mergeCell ref="L78:L80"/>
    <mergeCell ref="J69:J71"/>
    <mergeCell ref="K69:K71"/>
    <mergeCell ref="L69:L71"/>
    <mergeCell ref="J72:J74"/>
    <mergeCell ref="K72:K74"/>
    <mergeCell ref="L72:L74"/>
    <mergeCell ref="J63:J65"/>
    <mergeCell ref="K63:K65"/>
    <mergeCell ref="L63:L65"/>
    <mergeCell ref="J66:J68"/>
    <mergeCell ref="K66:K68"/>
    <mergeCell ref="L66:L68"/>
    <mergeCell ref="J57:J59"/>
    <mergeCell ref="K57:K59"/>
    <mergeCell ref="L57:L59"/>
    <mergeCell ref="J60:J62"/>
    <mergeCell ref="K60:K62"/>
    <mergeCell ref="L60:L62"/>
    <mergeCell ref="J51:J53"/>
    <mergeCell ref="K51:K53"/>
    <mergeCell ref="L51:L53"/>
    <mergeCell ref="J54:J56"/>
    <mergeCell ref="K54:K56"/>
    <mergeCell ref="L54:L56"/>
    <mergeCell ref="J45:J47"/>
    <mergeCell ref="K45:K47"/>
    <mergeCell ref="L45:L47"/>
    <mergeCell ref="J48:J50"/>
    <mergeCell ref="K48:K50"/>
    <mergeCell ref="L48:L50"/>
    <mergeCell ref="J39:J41"/>
    <mergeCell ref="K39:K41"/>
    <mergeCell ref="L39:L41"/>
    <mergeCell ref="J42:J44"/>
    <mergeCell ref="K42:K44"/>
    <mergeCell ref="L42:L44"/>
    <mergeCell ref="J36:J38"/>
    <mergeCell ref="K36:K38"/>
    <mergeCell ref="L36:L38"/>
    <mergeCell ref="J33:J35"/>
    <mergeCell ref="K33:K35"/>
    <mergeCell ref="L33:L35"/>
    <mergeCell ref="J12:J14"/>
    <mergeCell ref="J30:J32"/>
    <mergeCell ref="K30:K32"/>
    <mergeCell ref="L30:L32"/>
    <mergeCell ref="J27:J29"/>
    <mergeCell ref="K27:K29"/>
    <mergeCell ref="L27:L29"/>
    <mergeCell ref="J21:J23"/>
    <mergeCell ref="K21:K23"/>
    <mergeCell ref="L21:L23"/>
    <mergeCell ref="J24:J26"/>
    <mergeCell ref="K24:K26"/>
    <mergeCell ref="L24:L26"/>
    <mergeCell ref="J18:J20"/>
    <mergeCell ref="K18:K20"/>
    <mergeCell ref="L18:L20"/>
    <mergeCell ref="J15:J17"/>
    <mergeCell ref="K15:K17"/>
    <mergeCell ref="L15:L17"/>
    <mergeCell ref="J9:J11"/>
    <mergeCell ref="K9:K11"/>
    <mergeCell ref="L9:L11"/>
    <mergeCell ref="K12:K14"/>
    <mergeCell ref="L12:L14"/>
    <mergeCell ref="J3:J5"/>
    <mergeCell ref="K3:K5"/>
    <mergeCell ref="L3:L5"/>
    <mergeCell ref="J6:J8"/>
    <mergeCell ref="K6:K8"/>
    <mergeCell ref="L6:L8"/>
    <mergeCell ref="J1:L1"/>
    <mergeCell ref="M1:M2"/>
    <mergeCell ref="N1:N2"/>
    <mergeCell ref="O1:O2"/>
    <mergeCell ref="P1:P2"/>
    <mergeCell ref="D70:D75"/>
    <mergeCell ref="A51:A53"/>
    <mergeCell ref="B51:B53"/>
    <mergeCell ref="C51:C53"/>
    <mergeCell ref="A54:C56"/>
    <mergeCell ref="A45:A47"/>
    <mergeCell ref="B45:B47"/>
    <mergeCell ref="C45:C47"/>
    <mergeCell ref="A48:A50"/>
    <mergeCell ref="B48:B50"/>
    <mergeCell ref="C48:C50"/>
    <mergeCell ref="A39:A41"/>
    <mergeCell ref="B39:B41"/>
    <mergeCell ref="C39:C41"/>
    <mergeCell ref="A42:A44"/>
    <mergeCell ref="B42:B44"/>
    <mergeCell ref="C42:C44"/>
    <mergeCell ref="A33:A35"/>
    <mergeCell ref="B33:B35"/>
    <mergeCell ref="C33:C35"/>
    <mergeCell ref="A36:A38"/>
    <mergeCell ref="B36:B38"/>
    <mergeCell ref="C36:C38"/>
    <mergeCell ref="A27:A29"/>
    <mergeCell ref="B27:B29"/>
    <mergeCell ref="C27:C29"/>
    <mergeCell ref="A30:A32"/>
    <mergeCell ref="B30:B32"/>
    <mergeCell ref="C30:C32"/>
    <mergeCell ref="A21:A23"/>
    <mergeCell ref="B21:B23"/>
    <mergeCell ref="C21:C23"/>
    <mergeCell ref="A24:A26"/>
    <mergeCell ref="B24:B26"/>
    <mergeCell ref="C24:C26"/>
    <mergeCell ref="A15:A17"/>
    <mergeCell ref="B15:B17"/>
    <mergeCell ref="C15:C17"/>
    <mergeCell ref="A18:A20"/>
    <mergeCell ref="B18:B20"/>
    <mergeCell ref="C18:C20"/>
    <mergeCell ref="A1:G1"/>
    <mergeCell ref="A9:A11"/>
    <mergeCell ref="B9:B11"/>
    <mergeCell ref="C9:C11"/>
    <mergeCell ref="A12:A14"/>
    <mergeCell ref="B12:B14"/>
    <mergeCell ref="C12:C14"/>
    <mergeCell ref="A3:A5"/>
    <mergeCell ref="B3:B5"/>
    <mergeCell ref="C3:C5"/>
    <mergeCell ref="A6:A8"/>
    <mergeCell ref="B6:B8"/>
    <mergeCell ref="C6:C8"/>
  </mergeCells>
  <phoneticPr fontId="6" type="noConversion"/>
  <pageMargins left="0.7" right="0.7" top="0.75" bottom="0.75" header="0.3" footer="0.3"/>
  <pageSetup paperSize="9" scale="83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84"/>
  <sheetViews>
    <sheetView view="pageBreakPreview" zoomScale="60" zoomScaleNormal="100" workbookViewId="0">
      <selection activeCell="G15" sqref="G15"/>
    </sheetView>
  </sheetViews>
  <sheetFormatPr defaultRowHeight="16.5"/>
  <cols>
    <col min="1" max="1" width="4.75" bestFit="1" customWidth="1"/>
    <col min="2" max="2" width="10" style="150" customWidth="1"/>
    <col min="3" max="3" width="9.75" style="150" customWidth="1"/>
    <col min="4" max="4" width="10.875" style="191" bestFit="1" customWidth="1"/>
    <col min="5" max="5" width="14.75" style="41" customWidth="1"/>
    <col min="6" max="6" width="12.25" bestFit="1" customWidth="1"/>
    <col min="7" max="7" width="36" customWidth="1"/>
    <col min="8" max="8" width="23.75" customWidth="1"/>
    <col min="9" max="9" width="10.125" customWidth="1"/>
  </cols>
  <sheetData>
    <row r="1" spans="1:9" ht="21.75" thickTop="1" thickBot="1">
      <c r="A1" s="311" t="s">
        <v>297</v>
      </c>
      <c r="B1" s="311"/>
      <c r="C1" s="311"/>
      <c r="D1" s="311"/>
      <c r="E1" s="311"/>
      <c r="F1" s="311"/>
      <c r="G1" s="253" t="s">
        <v>296</v>
      </c>
    </row>
    <row r="2" spans="1:9" ht="17.25" thickBot="1">
      <c r="A2" s="169" t="s">
        <v>56</v>
      </c>
      <c r="B2" s="170" t="s">
        <v>57</v>
      </c>
      <c r="C2" s="170" t="s">
        <v>58</v>
      </c>
      <c r="D2" s="171" t="s">
        <v>59</v>
      </c>
      <c r="E2" s="172" t="s">
        <v>74</v>
      </c>
      <c r="F2" s="170" t="s">
        <v>60</v>
      </c>
      <c r="G2" s="173" t="s">
        <v>61</v>
      </c>
      <c r="H2" s="168" t="s">
        <v>71</v>
      </c>
      <c r="I2" s="54" t="s">
        <v>81</v>
      </c>
    </row>
    <row r="3" spans="1:9" ht="17.25" thickTop="1">
      <c r="A3" s="174">
        <v>1</v>
      </c>
      <c r="B3" s="189">
        <v>43488</v>
      </c>
      <c r="C3" s="176" t="s">
        <v>9</v>
      </c>
      <c r="D3" s="176" t="s">
        <v>62</v>
      </c>
      <c r="E3" s="175">
        <v>9949350</v>
      </c>
      <c r="F3" s="176" t="s">
        <v>63</v>
      </c>
      <c r="G3" s="177" t="s">
        <v>157</v>
      </c>
      <c r="H3" s="178" t="s">
        <v>163</v>
      </c>
      <c r="I3" s="179" t="s">
        <v>162</v>
      </c>
    </row>
    <row r="4" spans="1:9">
      <c r="A4" s="180">
        <v>2</v>
      </c>
      <c r="B4" s="190">
        <v>43488</v>
      </c>
      <c r="C4" s="182" t="s">
        <v>9</v>
      </c>
      <c r="D4" s="182" t="s">
        <v>166</v>
      </c>
      <c r="E4" s="181">
        <v>7500000</v>
      </c>
      <c r="F4" s="182" t="s">
        <v>63</v>
      </c>
      <c r="G4" s="183" t="s">
        <v>167</v>
      </c>
      <c r="H4" s="178" t="s">
        <v>174</v>
      </c>
      <c r="I4" s="179" t="s">
        <v>162</v>
      </c>
    </row>
    <row r="5" spans="1:9">
      <c r="A5" s="180">
        <v>3</v>
      </c>
      <c r="B5" s="190">
        <v>43489</v>
      </c>
      <c r="C5" s="182" t="s">
        <v>9</v>
      </c>
      <c r="D5" s="182" t="s">
        <v>166</v>
      </c>
      <c r="E5" s="181">
        <v>29709560</v>
      </c>
      <c r="F5" s="182" t="s">
        <v>63</v>
      </c>
      <c r="G5" s="183" t="s">
        <v>157</v>
      </c>
      <c r="H5" s="178" t="s">
        <v>242</v>
      </c>
      <c r="I5" s="179" t="s">
        <v>162</v>
      </c>
    </row>
    <row r="6" spans="1:9">
      <c r="A6" s="180">
        <v>4</v>
      </c>
      <c r="B6" s="190">
        <v>43489</v>
      </c>
      <c r="C6" s="182" t="s">
        <v>9</v>
      </c>
      <c r="D6" s="182" t="s">
        <v>62</v>
      </c>
      <c r="E6" s="181">
        <v>18290870</v>
      </c>
      <c r="F6" s="182" t="s">
        <v>63</v>
      </c>
      <c r="G6" s="183" t="s">
        <v>188</v>
      </c>
      <c r="H6" s="178" t="s">
        <v>241</v>
      </c>
      <c r="I6" s="179" t="s">
        <v>196</v>
      </c>
    </row>
    <row r="7" spans="1:9">
      <c r="A7" s="180">
        <v>5</v>
      </c>
      <c r="B7" s="190">
        <v>43489</v>
      </c>
      <c r="C7" s="182" t="s">
        <v>9</v>
      </c>
      <c r="D7" s="182" t="s">
        <v>62</v>
      </c>
      <c r="E7" s="181">
        <v>33445860</v>
      </c>
      <c r="F7" s="182" t="s">
        <v>63</v>
      </c>
      <c r="G7" s="183" t="s">
        <v>188</v>
      </c>
      <c r="H7" s="178" t="s">
        <v>243</v>
      </c>
      <c r="I7" s="179" t="s">
        <v>196</v>
      </c>
    </row>
    <row r="8" spans="1:9">
      <c r="A8" s="180">
        <v>6</v>
      </c>
      <c r="B8" s="190">
        <v>43490</v>
      </c>
      <c r="C8" s="182" t="s">
        <v>9</v>
      </c>
      <c r="D8" s="182" t="s">
        <v>40</v>
      </c>
      <c r="E8" s="181">
        <v>1745150</v>
      </c>
      <c r="F8" s="182" t="s">
        <v>63</v>
      </c>
      <c r="G8" s="183" t="s">
        <v>216</v>
      </c>
      <c r="H8" s="178" t="s">
        <v>228</v>
      </c>
      <c r="I8" s="179" t="s">
        <v>196</v>
      </c>
    </row>
    <row r="9" spans="1:9">
      <c r="A9" s="180">
        <v>7</v>
      </c>
      <c r="B9" s="190">
        <v>43504</v>
      </c>
      <c r="C9" s="182" t="s">
        <v>9</v>
      </c>
      <c r="D9" s="182" t="s">
        <v>166</v>
      </c>
      <c r="E9" s="181">
        <v>1537990</v>
      </c>
      <c r="F9" s="182" t="s">
        <v>63</v>
      </c>
      <c r="G9" s="183" t="s">
        <v>199</v>
      </c>
      <c r="H9" s="178" t="s">
        <v>229</v>
      </c>
      <c r="I9" s="179" t="s">
        <v>196</v>
      </c>
    </row>
    <row r="10" spans="1:9">
      <c r="A10" s="180">
        <v>8</v>
      </c>
      <c r="B10" s="190">
        <v>43514</v>
      </c>
      <c r="C10" s="182" t="s">
        <v>9</v>
      </c>
      <c r="D10" s="182" t="s">
        <v>40</v>
      </c>
      <c r="E10" s="181">
        <v>10000000</v>
      </c>
      <c r="F10" s="182" t="s">
        <v>63</v>
      </c>
      <c r="G10" s="183" t="s">
        <v>157</v>
      </c>
      <c r="H10" s="178" t="s">
        <v>77</v>
      </c>
      <c r="I10" s="179" t="s">
        <v>162</v>
      </c>
    </row>
    <row r="11" spans="1:9">
      <c r="A11" s="180">
        <v>9</v>
      </c>
      <c r="B11" s="190">
        <v>43517</v>
      </c>
      <c r="C11" s="182" t="s">
        <v>9</v>
      </c>
      <c r="D11" s="182" t="s">
        <v>40</v>
      </c>
      <c r="E11" s="181">
        <v>1745150</v>
      </c>
      <c r="F11" s="182" t="s">
        <v>63</v>
      </c>
      <c r="G11" s="183" t="s">
        <v>217</v>
      </c>
      <c r="H11" s="178" t="s">
        <v>228</v>
      </c>
      <c r="I11" s="179" t="s">
        <v>196</v>
      </c>
    </row>
    <row r="12" spans="1:9">
      <c r="A12" s="180">
        <v>10</v>
      </c>
      <c r="B12" s="190">
        <v>43518</v>
      </c>
      <c r="C12" s="182" t="s">
        <v>9</v>
      </c>
      <c r="D12" s="182" t="s">
        <v>166</v>
      </c>
      <c r="E12" s="181">
        <v>30550470</v>
      </c>
      <c r="F12" s="182" t="s">
        <v>63</v>
      </c>
      <c r="G12" s="183" t="s">
        <v>168</v>
      </c>
      <c r="H12" s="178" t="s">
        <v>242</v>
      </c>
      <c r="I12" s="179" t="s">
        <v>162</v>
      </c>
    </row>
    <row r="13" spans="1:9">
      <c r="A13" s="180">
        <v>11</v>
      </c>
      <c r="B13" s="190">
        <v>43518</v>
      </c>
      <c r="C13" s="182" t="s">
        <v>9</v>
      </c>
      <c r="D13" s="182" t="s">
        <v>62</v>
      </c>
      <c r="E13" s="181">
        <v>36597260</v>
      </c>
      <c r="F13" s="182" t="s">
        <v>63</v>
      </c>
      <c r="G13" s="183" t="s">
        <v>189</v>
      </c>
      <c r="H13" s="178" t="s">
        <v>241</v>
      </c>
      <c r="I13" s="179" t="s">
        <v>196</v>
      </c>
    </row>
    <row r="14" spans="1:9">
      <c r="A14" s="180">
        <v>12</v>
      </c>
      <c r="B14" s="190">
        <v>43518</v>
      </c>
      <c r="C14" s="182" t="s">
        <v>9</v>
      </c>
      <c r="D14" s="182" t="s">
        <v>62</v>
      </c>
      <c r="E14" s="181">
        <v>53337090</v>
      </c>
      <c r="F14" s="182" t="s">
        <v>63</v>
      </c>
      <c r="G14" s="183" t="s">
        <v>189</v>
      </c>
      <c r="H14" s="178" t="s">
        <v>243</v>
      </c>
      <c r="I14" s="179" t="s">
        <v>196</v>
      </c>
    </row>
    <row r="15" spans="1:9">
      <c r="A15" s="180">
        <v>13</v>
      </c>
      <c r="B15" s="190">
        <v>43531</v>
      </c>
      <c r="C15" s="182" t="s">
        <v>9</v>
      </c>
      <c r="D15" s="182" t="s">
        <v>166</v>
      </c>
      <c r="E15" s="181">
        <v>2057180</v>
      </c>
      <c r="F15" s="182" t="s">
        <v>63</v>
      </c>
      <c r="G15" s="183" t="s">
        <v>200</v>
      </c>
      <c r="H15" s="178" t="s">
        <v>229</v>
      </c>
      <c r="I15" s="179" t="s">
        <v>196</v>
      </c>
    </row>
    <row r="16" spans="1:9">
      <c r="A16" s="180">
        <v>14</v>
      </c>
      <c r="B16" s="190">
        <v>43538</v>
      </c>
      <c r="C16" s="182" t="s">
        <v>9</v>
      </c>
      <c r="D16" s="182" t="s">
        <v>166</v>
      </c>
      <c r="E16" s="181">
        <v>11610000</v>
      </c>
      <c r="F16" s="182" t="s">
        <v>63</v>
      </c>
      <c r="G16" s="183" t="s">
        <v>201</v>
      </c>
      <c r="H16" s="178" t="s">
        <v>244</v>
      </c>
      <c r="I16" s="179" t="s">
        <v>196</v>
      </c>
    </row>
    <row r="17" spans="1:9">
      <c r="A17" s="180">
        <v>15</v>
      </c>
      <c r="B17" s="190">
        <v>43538</v>
      </c>
      <c r="C17" s="182" t="s">
        <v>9</v>
      </c>
      <c r="D17" s="182" t="s">
        <v>166</v>
      </c>
      <c r="E17" s="181">
        <v>5375000</v>
      </c>
      <c r="F17" s="182" t="s">
        <v>63</v>
      </c>
      <c r="G17" s="183" t="s">
        <v>188</v>
      </c>
      <c r="H17" s="178" t="s">
        <v>245</v>
      </c>
      <c r="I17" s="179" t="s">
        <v>196</v>
      </c>
    </row>
    <row r="18" spans="1:9">
      <c r="A18" s="180">
        <v>16</v>
      </c>
      <c r="B18" s="190">
        <v>43538</v>
      </c>
      <c r="C18" s="182" t="s">
        <v>9</v>
      </c>
      <c r="D18" s="182" t="s">
        <v>166</v>
      </c>
      <c r="E18" s="181">
        <v>8380000</v>
      </c>
      <c r="F18" s="182" t="s">
        <v>63</v>
      </c>
      <c r="G18" s="183" t="s">
        <v>201</v>
      </c>
      <c r="H18" s="178" t="s">
        <v>246</v>
      </c>
      <c r="I18" s="179" t="s">
        <v>196</v>
      </c>
    </row>
    <row r="19" spans="1:9" ht="22.5">
      <c r="A19" s="180">
        <v>17</v>
      </c>
      <c r="B19" s="190">
        <v>43538</v>
      </c>
      <c r="C19" s="182" t="s">
        <v>9</v>
      </c>
      <c r="D19" s="182" t="s">
        <v>166</v>
      </c>
      <c r="E19" s="181">
        <v>15000000</v>
      </c>
      <c r="F19" s="182" t="s">
        <v>63</v>
      </c>
      <c r="G19" s="183" t="s">
        <v>231</v>
      </c>
      <c r="H19" s="178" t="s">
        <v>232</v>
      </c>
      <c r="I19" s="179" t="s">
        <v>196</v>
      </c>
    </row>
    <row r="20" spans="1:9">
      <c r="A20" s="180">
        <v>18</v>
      </c>
      <c r="B20" s="190">
        <v>43538</v>
      </c>
      <c r="C20" s="182" t="s">
        <v>9</v>
      </c>
      <c r="D20" s="182" t="s">
        <v>166</v>
      </c>
      <c r="E20" s="181">
        <v>6840000</v>
      </c>
      <c r="F20" s="182" t="s">
        <v>63</v>
      </c>
      <c r="G20" s="183" t="s">
        <v>201</v>
      </c>
      <c r="H20" s="178" t="s">
        <v>247</v>
      </c>
      <c r="I20" s="179" t="s">
        <v>196</v>
      </c>
    </row>
    <row r="21" spans="1:9">
      <c r="A21" s="180">
        <v>19</v>
      </c>
      <c r="B21" s="189">
        <v>43543</v>
      </c>
      <c r="C21" s="176" t="s">
        <v>9</v>
      </c>
      <c r="D21" s="176" t="s">
        <v>164</v>
      </c>
      <c r="E21" s="175">
        <v>1500000</v>
      </c>
      <c r="F21" s="176" t="s">
        <v>63</v>
      </c>
      <c r="G21" s="177" t="s">
        <v>215</v>
      </c>
      <c r="H21" s="178" t="s">
        <v>230</v>
      </c>
      <c r="I21" s="179" t="s">
        <v>196</v>
      </c>
    </row>
    <row r="22" spans="1:9">
      <c r="A22" s="180">
        <v>20</v>
      </c>
      <c r="B22" s="190">
        <v>43543</v>
      </c>
      <c r="C22" s="182" t="s">
        <v>9</v>
      </c>
      <c r="D22" s="182" t="s">
        <v>166</v>
      </c>
      <c r="E22" s="181">
        <v>1500000</v>
      </c>
      <c r="F22" s="182" t="s">
        <v>63</v>
      </c>
      <c r="G22" s="183" t="s">
        <v>234</v>
      </c>
      <c r="H22" s="178" t="s">
        <v>235</v>
      </c>
      <c r="I22" s="179" t="s">
        <v>196</v>
      </c>
    </row>
    <row r="23" spans="1:9">
      <c r="A23" s="180">
        <v>21</v>
      </c>
      <c r="B23" s="190">
        <v>43543</v>
      </c>
      <c r="C23" s="182" t="s">
        <v>9</v>
      </c>
      <c r="D23" s="182" t="s">
        <v>166</v>
      </c>
      <c r="E23" s="181">
        <v>1500000</v>
      </c>
      <c r="F23" s="182" t="s">
        <v>63</v>
      </c>
      <c r="G23" s="183" t="s">
        <v>236</v>
      </c>
      <c r="H23" s="178" t="s">
        <v>237</v>
      </c>
      <c r="I23" s="179" t="s">
        <v>196</v>
      </c>
    </row>
    <row r="24" spans="1:9">
      <c r="A24" s="180">
        <v>22</v>
      </c>
      <c r="B24" s="190">
        <v>43543</v>
      </c>
      <c r="C24" s="182" t="s">
        <v>9</v>
      </c>
      <c r="D24" s="182" t="s">
        <v>166</v>
      </c>
      <c r="E24" s="181">
        <v>1500000</v>
      </c>
      <c r="F24" s="182" t="s">
        <v>63</v>
      </c>
      <c r="G24" s="183" t="s">
        <v>238</v>
      </c>
      <c r="H24" s="178" t="s">
        <v>233</v>
      </c>
      <c r="I24" s="179" t="s">
        <v>196</v>
      </c>
    </row>
    <row r="25" spans="1:9">
      <c r="A25" s="180">
        <v>23</v>
      </c>
      <c r="B25" s="190">
        <v>43545</v>
      </c>
      <c r="C25" s="182" t="s">
        <v>9</v>
      </c>
      <c r="D25" s="182" t="s">
        <v>62</v>
      </c>
      <c r="E25" s="181">
        <v>61405850</v>
      </c>
      <c r="F25" s="182" t="s">
        <v>63</v>
      </c>
      <c r="G25" s="183" t="s">
        <v>190</v>
      </c>
      <c r="H25" s="178" t="s">
        <v>241</v>
      </c>
      <c r="I25" s="179" t="s">
        <v>196</v>
      </c>
    </row>
    <row r="26" spans="1:9">
      <c r="A26" s="180">
        <v>24</v>
      </c>
      <c r="B26" s="190">
        <v>43546</v>
      </c>
      <c r="C26" s="182" t="s">
        <v>9</v>
      </c>
      <c r="D26" s="182" t="s">
        <v>166</v>
      </c>
      <c r="E26" s="181">
        <v>67462650</v>
      </c>
      <c r="F26" s="182" t="s">
        <v>63</v>
      </c>
      <c r="G26" s="183" t="s">
        <v>169</v>
      </c>
      <c r="H26" s="178" t="s">
        <v>242</v>
      </c>
      <c r="I26" s="179" t="s">
        <v>162</v>
      </c>
    </row>
    <row r="27" spans="1:9">
      <c r="A27" s="180">
        <v>25</v>
      </c>
      <c r="B27" s="190">
        <v>43549</v>
      </c>
      <c r="C27" s="182" t="s">
        <v>9</v>
      </c>
      <c r="D27" s="182" t="s">
        <v>40</v>
      </c>
      <c r="E27" s="181">
        <v>1745150</v>
      </c>
      <c r="F27" s="182" t="s">
        <v>63</v>
      </c>
      <c r="G27" s="183" t="s">
        <v>218</v>
      </c>
      <c r="H27" s="178" t="s">
        <v>228</v>
      </c>
      <c r="I27" s="179" t="s">
        <v>196</v>
      </c>
    </row>
    <row r="28" spans="1:9">
      <c r="A28" s="180">
        <v>26</v>
      </c>
      <c r="B28" s="190">
        <v>43550</v>
      </c>
      <c r="C28" s="182" t="s">
        <v>9</v>
      </c>
      <c r="D28" s="182" t="s">
        <v>40</v>
      </c>
      <c r="E28" s="181">
        <v>10000000</v>
      </c>
      <c r="F28" s="182" t="s">
        <v>63</v>
      </c>
      <c r="G28" s="183" t="s">
        <v>158</v>
      </c>
      <c r="H28" s="178" t="s">
        <v>77</v>
      </c>
      <c r="I28" s="179" t="s">
        <v>162</v>
      </c>
    </row>
    <row r="29" spans="1:9">
      <c r="A29" s="180">
        <v>27</v>
      </c>
      <c r="B29" s="190">
        <v>43551</v>
      </c>
      <c r="C29" s="182" t="s">
        <v>9</v>
      </c>
      <c r="D29" s="182" t="s">
        <v>166</v>
      </c>
      <c r="E29" s="181">
        <v>10000000</v>
      </c>
      <c r="F29" s="182" t="s">
        <v>63</v>
      </c>
      <c r="G29" s="183" t="s">
        <v>172</v>
      </c>
      <c r="H29" s="178" t="s">
        <v>172</v>
      </c>
      <c r="I29" s="179" t="s">
        <v>162</v>
      </c>
    </row>
    <row r="30" spans="1:9">
      <c r="A30" s="180">
        <v>28</v>
      </c>
      <c r="B30" s="190">
        <v>43551</v>
      </c>
      <c r="C30" s="182" t="s">
        <v>9</v>
      </c>
      <c r="D30" s="182" t="s">
        <v>166</v>
      </c>
      <c r="E30" s="181">
        <v>6001000</v>
      </c>
      <c r="F30" s="182" t="s">
        <v>63</v>
      </c>
      <c r="G30" s="183" t="s">
        <v>239</v>
      </c>
      <c r="H30" s="178" t="s">
        <v>240</v>
      </c>
      <c r="I30" s="179" t="s">
        <v>196</v>
      </c>
    </row>
    <row r="31" spans="1:9">
      <c r="A31" s="180">
        <v>29</v>
      </c>
      <c r="B31" s="190">
        <v>43551</v>
      </c>
      <c r="C31" s="182" t="s">
        <v>9</v>
      </c>
      <c r="D31" s="182" t="s">
        <v>166</v>
      </c>
      <c r="E31" s="181">
        <v>8467000</v>
      </c>
      <c r="F31" s="182" t="s">
        <v>63</v>
      </c>
      <c r="G31" s="183" t="s">
        <v>201</v>
      </c>
      <c r="H31" s="178" t="s">
        <v>251</v>
      </c>
      <c r="I31" s="179" t="s">
        <v>196</v>
      </c>
    </row>
    <row r="32" spans="1:9">
      <c r="A32" s="180">
        <v>30</v>
      </c>
      <c r="B32" s="190">
        <v>43552</v>
      </c>
      <c r="C32" s="182" t="s">
        <v>9</v>
      </c>
      <c r="D32" s="182" t="s">
        <v>40</v>
      </c>
      <c r="E32" s="181">
        <v>4000000</v>
      </c>
      <c r="F32" s="182" t="s">
        <v>63</v>
      </c>
      <c r="G32" s="183" t="s">
        <v>161</v>
      </c>
      <c r="H32" s="178" t="s">
        <v>77</v>
      </c>
      <c r="I32" s="179" t="s">
        <v>162</v>
      </c>
    </row>
    <row r="33" spans="1:9">
      <c r="A33" s="180">
        <v>31</v>
      </c>
      <c r="B33" s="190">
        <v>43565</v>
      </c>
      <c r="C33" s="182" t="s">
        <v>9</v>
      </c>
      <c r="D33" s="182" t="s">
        <v>166</v>
      </c>
      <c r="E33" s="181">
        <v>2057180</v>
      </c>
      <c r="F33" s="182" t="s">
        <v>63</v>
      </c>
      <c r="G33" s="183" t="s">
        <v>202</v>
      </c>
      <c r="H33" s="178" t="s">
        <v>229</v>
      </c>
      <c r="I33" s="179" t="s">
        <v>196</v>
      </c>
    </row>
    <row r="34" spans="1:9">
      <c r="A34" s="180">
        <v>32</v>
      </c>
      <c r="B34" s="190">
        <v>43578</v>
      </c>
      <c r="C34" s="182" t="s">
        <v>9</v>
      </c>
      <c r="D34" s="182" t="s">
        <v>62</v>
      </c>
      <c r="E34" s="181">
        <v>87491960</v>
      </c>
      <c r="F34" s="182" t="s">
        <v>63</v>
      </c>
      <c r="G34" s="183" t="s">
        <v>191</v>
      </c>
      <c r="H34" s="178" t="s">
        <v>243</v>
      </c>
      <c r="I34" s="179" t="s">
        <v>196</v>
      </c>
    </row>
    <row r="35" spans="1:9">
      <c r="A35" s="180">
        <v>33</v>
      </c>
      <c r="B35" s="190">
        <v>43578</v>
      </c>
      <c r="C35" s="182" t="s">
        <v>9</v>
      </c>
      <c r="D35" s="182" t="s">
        <v>166</v>
      </c>
      <c r="E35" s="181">
        <v>8802000</v>
      </c>
      <c r="F35" s="182" t="s">
        <v>63</v>
      </c>
      <c r="G35" s="183" t="s">
        <v>191</v>
      </c>
      <c r="H35" s="178" t="s">
        <v>245</v>
      </c>
      <c r="I35" s="179" t="s">
        <v>196</v>
      </c>
    </row>
    <row r="36" spans="1:9">
      <c r="A36" s="180">
        <v>34</v>
      </c>
      <c r="B36" s="190">
        <v>43579</v>
      </c>
      <c r="C36" s="182" t="s">
        <v>9</v>
      </c>
      <c r="D36" s="182" t="s">
        <v>40</v>
      </c>
      <c r="E36" s="181">
        <v>1745150</v>
      </c>
      <c r="F36" s="182" t="s">
        <v>63</v>
      </c>
      <c r="G36" s="183" t="s">
        <v>219</v>
      </c>
      <c r="H36" s="178" t="s">
        <v>228</v>
      </c>
      <c r="I36" s="179" t="s">
        <v>196</v>
      </c>
    </row>
    <row r="37" spans="1:9">
      <c r="A37" s="180">
        <v>35</v>
      </c>
      <c r="B37" s="190">
        <v>43580</v>
      </c>
      <c r="C37" s="182" t="s">
        <v>9</v>
      </c>
      <c r="D37" s="182" t="s">
        <v>62</v>
      </c>
      <c r="E37" s="181">
        <v>10614630</v>
      </c>
      <c r="F37" s="182" t="s">
        <v>63</v>
      </c>
      <c r="G37" s="183" t="s">
        <v>158</v>
      </c>
      <c r="H37" s="178" t="s">
        <v>163</v>
      </c>
      <c r="I37" s="179" t="s">
        <v>162</v>
      </c>
    </row>
    <row r="38" spans="1:9">
      <c r="A38" s="180">
        <v>36</v>
      </c>
      <c r="B38" s="190">
        <v>43580</v>
      </c>
      <c r="C38" s="182" t="s">
        <v>9</v>
      </c>
      <c r="D38" s="182" t="s">
        <v>164</v>
      </c>
      <c r="E38" s="181">
        <v>15000000</v>
      </c>
      <c r="F38" s="182" t="s">
        <v>63</v>
      </c>
      <c r="G38" s="183" t="s">
        <v>165</v>
      </c>
      <c r="H38" s="178" t="s">
        <v>171</v>
      </c>
      <c r="I38" s="179" t="s">
        <v>162</v>
      </c>
    </row>
    <row r="39" spans="1:9">
      <c r="A39" s="180">
        <v>37</v>
      </c>
      <c r="B39" s="190">
        <v>43580</v>
      </c>
      <c r="C39" s="182" t="s">
        <v>9</v>
      </c>
      <c r="D39" s="182" t="s">
        <v>166</v>
      </c>
      <c r="E39" s="181">
        <v>5841500</v>
      </c>
      <c r="F39" s="182" t="s">
        <v>63</v>
      </c>
      <c r="G39" s="183" t="s">
        <v>168</v>
      </c>
      <c r="H39" s="178" t="s">
        <v>174</v>
      </c>
      <c r="I39" s="179" t="s">
        <v>162</v>
      </c>
    </row>
    <row r="40" spans="1:9">
      <c r="A40" s="180">
        <v>38</v>
      </c>
      <c r="B40" s="190">
        <v>43593</v>
      </c>
      <c r="C40" s="182" t="s">
        <v>9</v>
      </c>
      <c r="D40" s="182" t="s">
        <v>166</v>
      </c>
      <c r="E40" s="181">
        <v>4887950</v>
      </c>
      <c r="F40" s="182" t="s">
        <v>63</v>
      </c>
      <c r="G40" s="183" t="s">
        <v>203</v>
      </c>
      <c r="H40" s="178" t="s">
        <v>229</v>
      </c>
      <c r="I40" s="179" t="s">
        <v>196</v>
      </c>
    </row>
    <row r="41" spans="1:9">
      <c r="A41" s="180">
        <v>39</v>
      </c>
      <c r="B41" s="190">
        <v>43601</v>
      </c>
      <c r="C41" s="182" t="s">
        <v>9</v>
      </c>
      <c r="D41" s="182" t="s">
        <v>164</v>
      </c>
      <c r="E41" s="181">
        <v>8000000</v>
      </c>
      <c r="F41" s="182" t="s">
        <v>63</v>
      </c>
      <c r="G41" s="183" t="s">
        <v>197</v>
      </c>
      <c r="H41" s="178" t="s">
        <v>249</v>
      </c>
      <c r="I41" s="179" t="s">
        <v>196</v>
      </c>
    </row>
    <row r="42" spans="1:9">
      <c r="A42" s="180">
        <v>40</v>
      </c>
      <c r="B42" s="190">
        <v>43607</v>
      </c>
      <c r="C42" s="182" t="s">
        <v>9</v>
      </c>
      <c r="D42" s="182" t="s">
        <v>40</v>
      </c>
      <c r="E42" s="181">
        <v>1745150</v>
      </c>
      <c r="F42" s="182" t="s">
        <v>63</v>
      </c>
      <c r="G42" s="183" t="s">
        <v>220</v>
      </c>
      <c r="H42" s="178" t="s">
        <v>228</v>
      </c>
      <c r="I42" s="179" t="s">
        <v>196</v>
      </c>
    </row>
    <row r="43" spans="1:9">
      <c r="A43" s="180">
        <v>41</v>
      </c>
      <c r="B43" s="190">
        <v>43623</v>
      </c>
      <c r="C43" s="182" t="s">
        <v>9</v>
      </c>
      <c r="D43" s="182" t="s">
        <v>166</v>
      </c>
      <c r="E43" s="181">
        <v>4415320</v>
      </c>
      <c r="F43" s="182" t="s">
        <v>63</v>
      </c>
      <c r="G43" s="183" t="s">
        <v>204</v>
      </c>
      <c r="H43" s="178" t="s">
        <v>229</v>
      </c>
      <c r="I43" s="179" t="s">
        <v>196</v>
      </c>
    </row>
    <row r="44" spans="1:9">
      <c r="A44" s="180">
        <v>42</v>
      </c>
      <c r="B44" s="190">
        <v>43623</v>
      </c>
      <c r="C44" s="182" t="s">
        <v>9</v>
      </c>
      <c r="D44" s="182" t="s">
        <v>166</v>
      </c>
      <c r="E44" s="181">
        <v>368680</v>
      </c>
      <c r="F44" s="182" t="s">
        <v>63</v>
      </c>
      <c r="G44" s="183" t="s">
        <v>204</v>
      </c>
      <c r="H44" s="178" t="s">
        <v>229</v>
      </c>
      <c r="I44" s="179" t="s">
        <v>196</v>
      </c>
    </row>
    <row r="45" spans="1:9">
      <c r="A45" s="180">
        <v>43</v>
      </c>
      <c r="B45" s="190">
        <v>43640</v>
      </c>
      <c r="C45" s="182" t="s">
        <v>9</v>
      </c>
      <c r="D45" s="182" t="s">
        <v>166</v>
      </c>
      <c r="E45" s="181">
        <v>76077320</v>
      </c>
      <c r="F45" s="182" t="s">
        <v>63</v>
      </c>
      <c r="G45" s="183" t="s">
        <v>170</v>
      </c>
      <c r="H45" s="178" t="s">
        <v>173</v>
      </c>
      <c r="I45" s="179" t="s">
        <v>162</v>
      </c>
    </row>
    <row r="46" spans="1:9">
      <c r="A46" s="180">
        <v>44</v>
      </c>
      <c r="B46" s="190">
        <v>43640</v>
      </c>
      <c r="C46" s="182" t="s">
        <v>9</v>
      </c>
      <c r="D46" s="182" t="s">
        <v>62</v>
      </c>
      <c r="E46" s="181">
        <v>108706020</v>
      </c>
      <c r="F46" s="182" t="s">
        <v>63</v>
      </c>
      <c r="G46" s="183" t="s">
        <v>192</v>
      </c>
      <c r="H46" s="178" t="s">
        <v>241</v>
      </c>
      <c r="I46" s="179" t="s">
        <v>196</v>
      </c>
    </row>
    <row r="47" spans="1:9">
      <c r="A47" s="180">
        <v>45</v>
      </c>
      <c r="B47" s="190">
        <v>43640</v>
      </c>
      <c r="C47" s="182" t="s">
        <v>9</v>
      </c>
      <c r="D47" s="182" t="s">
        <v>40</v>
      </c>
      <c r="E47" s="181">
        <v>1745150</v>
      </c>
      <c r="F47" s="182" t="s">
        <v>63</v>
      </c>
      <c r="G47" s="183" t="s">
        <v>221</v>
      </c>
      <c r="H47" s="178" t="s">
        <v>228</v>
      </c>
      <c r="I47" s="179" t="s">
        <v>196</v>
      </c>
    </row>
    <row r="48" spans="1:9">
      <c r="A48" s="180">
        <v>46</v>
      </c>
      <c r="B48" s="190">
        <v>43648</v>
      </c>
      <c r="C48" s="182" t="s">
        <v>9</v>
      </c>
      <c r="D48" s="182" t="s">
        <v>164</v>
      </c>
      <c r="E48" s="181">
        <v>5000000</v>
      </c>
      <c r="F48" s="182" t="s">
        <v>63</v>
      </c>
      <c r="G48" s="183" t="s">
        <v>213</v>
      </c>
      <c r="H48" s="178" t="s">
        <v>214</v>
      </c>
      <c r="I48" s="179" t="s">
        <v>196</v>
      </c>
    </row>
    <row r="49" spans="1:9">
      <c r="A49" s="180">
        <v>47</v>
      </c>
      <c r="B49" s="190">
        <v>43656</v>
      </c>
      <c r="C49" s="182" t="s">
        <v>9</v>
      </c>
      <c r="D49" s="182" t="s">
        <v>166</v>
      </c>
      <c r="E49" s="181">
        <v>554250</v>
      </c>
      <c r="F49" s="182" t="s">
        <v>63</v>
      </c>
      <c r="G49" s="183" t="s">
        <v>205</v>
      </c>
      <c r="H49" s="178" t="s">
        <v>229</v>
      </c>
      <c r="I49" s="179" t="s">
        <v>196</v>
      </c>
    </row>
    <row r="50" spans="1:9">
      <c r="A50" s="180">
        <v>48</v>
      </c>
      <c r="B50" s="190">
        <v>43656</v>
      </c>
      <c r="C50" s="182" t="s">
        <v>9</v>
      </c>
      <c r="D50" s="182" t="s">
        <v>166</v>
      </c>
      <c r="E50" s="181">
        <v>5625000</v>
      </c>
      <c r="F50" s="182" t="s">
        <v>63</v>
      </c>
      <c r="G50" s="183" t="s">
        <v>205</v>
      </c>
      <c r="H50" s="178" t="s">
        <v>229</v>
      </c>
      <c r="I50" s="179" t="s">
        <v>196</v>
      </c>
    </row>
    <row r="51" spans="1:9">
      <c r="A51" s="180">
        <v>49</v>
      </c>
      <c r="B51" s="190">
        <v>43658</v>
      </c>
      <c r="C51" s="182" t="s">
        <v>9</v>
      </c>
      <c r="D51" s="182" t="s">
        <v>62</v>
      </c>
      <c r="E51" s="181">
        <v>11064630</v>
      </c>
      <c r="F51" s="182" t="s">
        <v>63</v>
      </c>
      <c r="G51" s="183" t="s">
        <v>159</v>
      </c>
      <c r="H51" s="178" t="s">
        <v>163</v>
      </c>
      <c r="I51" s="179" t="s">
        <v>162</v>
      </c>
    </row>
    <row r="52" spans="1:9">
      <c r="A52" s="180">
        <v>50</v>
      </c>
      <c r="B52" s="190">
        <v>43658</v>
      </c>
      <c r="C52" s="182" t="s">
        <v>9</v>
      </c>
      <c r="D52" s="182" t="s">
        <v>166</v>
      </c>
      <c r="E52" s="181">
        <v>11610000</v>
      </c>
      <c r="F52" s="182" t="s">
        <v>63</v>
      </c>
      <c r="G52" s="183" t="s">
        <v>206</v>
      </c>
      <c r="H52" s="178" t="s">
        <v>244</v>
      </c>
      <c r="I52" s="179" t="s">
        <v>196</v>
      </c>
    </row>
    <row r="53" spans="1:9">
      <c r="A53" s="180">
        <v>51</v>
      </c>
      <c r="B53" s="190">
        <v>43661</v>
      </c>
      <c r="C53" s="182" t="s">
        <v>9</v>
      </c>
      <c r="D53" s="182" t="s">
        <v>166</v>
      </c>
      <c r="E53" s="181">
        <v>8300000</v>
      </c>
      <c r="F53" s="182" t="s">
        <v>63</v>
      </c>
      <c r="G53" s="183" t="s">
        <v>193</v>
      </c>
      <c r="H53" s="178" t="s">
        <v>245</v>
      </c>
      <c r="I53" s="179" t="s">
        <v>196</v>
      </c>
    </row>
    <row r="54" spans="1:9">
      <c r="A54" s="180">
        <v>52</v>
      </c>
      <c r="B54" s="190">
        <v>43662</v>
      </c>
      <c r="C54" s="182" t="s">
        <v>9</v>
      </c>
      <c r="D54" s="182" t="s">
        <v>40</v>
      </c>
      <c r="E54" s="181">
        <v>10000000</v>
      </c>
      <c r="F54" s="182" t="s">
        <v>63</v>
      </c>
      <c r="G54" s="183" t="s">
        <v>159</v>
      </c>
      <c r="H54" s="178" t="s">
        <v>77</v>
      </c>
      <c r="I54" s="179" t="s">
        <v>162</v>
      </c>
    </row>
    <row r="55" spans="1:9">
      <c r="A55" s="180">
        <v>53</v>
      </c>
      <c r="B55" s="190">
        <v>43662</v>
      </c>
      <c r="C55" s="182" t="s">
        <v>9</v>
      </c>
      <c r="D55" s="182" t="s">
        <v>62</v>
      </c>
      <c r="E55" s="181">
        <v>89603390</v>
      </c>
      <c r="F55" s="182" t="s">
        <v>63</v>
      </c>
      <c r="G55" s="183" t="s">
        <v>193</v>
      </c>
      <c r="H55" s="178" t="s">
        <v>243</v>
      </c>
      <c r="I55" s="179" t="s">
        <v>196</v>
      </c>
    </row>
    <row r="56" spans="1:9">
      <c r="A56" s="180">
        <v>54</v>
      </c>
      <c r="B56" s="190">
        <v>43671</v>
      </c>
      <c r="C56" s="182" t="s">
        <v>9</v>
      </c>
      <c r="D56" s="182" t="s">
        <v>166</v>
      </c>
      <c r="E56" s="181">
        <v>3200000</v>
      </c>
      <c r="F56" s="182" t="s">
        <v>63</v>
      </c>
      <c r="G56" s="183" t="s">
        <v>206</v>
      </c>
      <c r="H56" s="178" t="s">
        <v>251</v>
      </c>
      <c r="I56" s="179" t="s">
        <v>196</v>
      </c>
    </row>
    <row r="57" spans="1:9">
      <c r="A57" s="180">
        <v>55</v>
      </c>
      <c r="B57" s="190">
        <v>43671</v>
      </c>
      <c r="C57" s="182" t="s">
        <v>9</v>
      </c>
      <c r="D57" s="182" t="s">
        <v>166</v>
      </c>
      <c r="E57" s="181">
        <v>3120000</v>
      </c>
      <c r="F57" s="182" t="s">
        <v>63</v>
      </c>
      <c r="G57" s="183" t="s">
        <v>206</v>
      </c>
      <c r="H57" s="178" t="s">
        <v>246</v>
      </c>
      <c r="I57" s="179" t="s">
        <v>196</v>
      </c>
    </row>
    <row r="58" spans="1:9">
      <c r="A58" s="180">
        <v>56</v>
      </c>
      <c r="B58" s="190">
        <v>43671</v>
      </c>
      <c r="C58" s="182" t="s">
        <v>9</v>
      </c>
      <c r="D58" s="182" t="s">
        <v>166</v>
      </c>
      <c r="E58" s="181">
        <v>8260000</v>
      </c>
      <c r="F58" s="182" t="s">
        <v>63</v>
      </c>
      <c r="G58" s="183" t="s">
        <v>206</v>
      </c>
      <c r="H58" s="178" t="s">
        <v>248</v>
      </c>
      <c r="I58" s="179" t="s">
        <v>196</v>
      </c>
    </row>
    <row r="59" spans="1:9">
      <c r="A59" s="180">
        <v>57</v>
      </c>
      <c r="B59" s="190">
        <v>43671</v>
      </c>
      <c r="C59" s="182" t="s">
        <v>9</v>
      </c>
      <c r="D59" s="182" t="s">
        <v>40</v>
      </c>
      <c r="E59" s="181">
        <v>1745150</v>
      </c>
      <c r="F59" s="182" t="s">
        <v>63</v>
      </c>
      <c r="G59" s="183" t="s">
        <v>222</v>
      </c>
      <c r="H59" s="178" t="s">
        <v>228</v>
      </c>
      <c r="I59" s="179" t="s">
        <v>196</v>
      </c>
    </row>
    <row r="60" spans="1:9">
      <c r="A60" s="180">
        <v>58</v>
      </c>
      <c r="B60" s="190">
        <v>43686</v>
      </c>
      <c r="C60" s="182" t="s">
        <v>9</v>
      </c>
      <c r="D60" s="182" t="s">
        <v>166</v>
      </c>
      <c r="E60" s="181">
        <v>3750000</v>
      </c>
      <c r="F60" s="182" t="s">
        <v>63</v>
      </c>
      <c r="G60" s="183" t="s">
        <v>207</v>
      </c>
      <c r="H60" s="178" t="s">
        <v>229</v>
      </c>
      <c r="I60" s="179" t="s">
        <v>196</v>
      </c>
    </row>
    <row r="61" spans="1:9">
      <c r="A61" s="180">
        <v>59</v>
      </c>
      <c r="B61" s="190">
        <v>43686</v>
      </c>
      <c r="C61" s="182" t="s">
        <v>9</v>
      </c>
      <c r="D61" s="182" t="s">
        <v>166</v>
      </c>
      <c r="E61" s="181">
        <v>364360</v>
      </c>
      <c r="F61" s="182" t="s">
        <v>63</v>
      </c>
      <c r="G61" s="183" t="s">
        <v>207</v>
      </c>
      <c r="H61" s="178" t="s">
        <v>229</v>
      </c>
      <c r="I61" s="179" t="s">
        <v>196</v>
      </c>
    </row>
    <row r="62" spans="1:9">
      <c r="A62" s="180">
        <v>60</v>
      </c>
      <c r="B62" s="190">
        <v>43698</v>
      </c>
      <c r="C62" s="182" t="s">
        <v>9</v>
      </c>
      <c r="D62" s="182" t="s">
        <v>40</v>
      </c>
      <c r="E62" s="181">
        <v>1745150</v>
      </c>
      <c r="F62" s="182" t="s">
        <v>63</v>
      </c>
      <c r="G62" s="183" t="s">
        <v>223</v>
      </c>
      <c r="H62" s="178" t="s">
        <v>228</v>
      </c>
      <c r="I62" s="179" t="s">
        <v>196</v>
      </c>
    </row>
    <row r="63" spans="1:9">
      <c r="A63" s="180">
        <v>61</v>
      </c>
      <c r="B63" s="190">
        <v>43713</v>
      </c>
      <c r="C63" s="182" t="s">
        <v>9</v>
      </c>
      <c r="D63" s="182" t="s">
        <v>164</v>
      </c>
      <c r="E63" s="181">
        <v>5000000</v>
      </c>
      <c r="F63" s="182" t="s">
        <v>63</v>
      </c>
      <c r="G63" s="183" t="s">
        <v>198</v>
      </c>
      <c r="H63" s="178" t="s">
        <v>250</v>
      </c>
      <c r="I63" s="179" t="s">
        <v>196</v>
      </c>
    </row>
    <row r="64" spans="1:9">
      <c r="A64" s="180">
        <v>62</v>
      </c>
      <c r="B64" s="190">
        <v>43717</v>
      </c>
      <c r="C64" s="182" t="s">
        <v>9</v>
      </c>
      <c r="D64" s="182" t="s">
        <v>166</v>
      </c>
      <c r="E64" s="181">
        <v>3750000</v>
      </c>
      <c r="F64" s="182" t="s">
        <v>63</v>
      </c>
      <c r="G64" s="183" t="s">
        <v>208</v>
      </c>
      <c r="H64" s="178" t="s">
        <v>229</v>
      </c>
      <c r="I64" s="179" t="s">
        <v>196</v>
      </c>
    </row>
    <row r="65" spans="1:9">
      <c r="A65" s="180">
        <v>63</v>
      </c>
      <c r="B65" s="190">
        <v>43717</v>
      </c>
      <c r="C65" s="182" t="s">
        <v>9</v>
      </c>
      <c r="D65" s="182" t="s">
        <v>166</v>
      </c>
      <c r="E65" s="181">
        <v>364360</v>
      </c>
      <c r="F65" s="182" t="s">
        <v>63</v>
      </c>
      <c r="G65" s="183" t="s">
        <v>208</v>
      </c>
      <c r="H65" s="178" t="s">
        <v>229</v>
      </c>
      <c r="I65" s="179" t="s">
        <v>196</v>
      </c>
    </row>
    <row r="66" spans="1:9">
      <c r="A66" s="180">
        <v>64</v>
      </c>
      <c r="B66" s="190">
        <v>43731</v>
      </c>
      <c r="C66" s="182" t="s">
        <v>9</v>
      </c>
      <c r="D66" s="182" t="s">
        <v>40</v>
      </c>
      <c r="E66" s="181">
        <v>1745150</v>
      </c>
      <c r="F66" s="182" t="s">
        <v>63</v>
      </c>
      <c r="G66" s="183" t="s">
        <v>224</v>
      </c>
      <c r="H66" s="178" t="s">
        <v>228</v>
      </c>
      <c r="I66" s="179" t="s">
        <v>196</v>
      </c>
    </row>
    <row r="67" spans="1:9">
      <c r="A67" s="180">
        <v>65</v>
      </c>
      <c r="B67" s="190">
        <v>43745</v>
      </c>
      <c r="C67" s="182" t="s">
        <v>9</v>
      </c>
      <c r="D67" s="182" t="s">
        <v>62</v>
      </c>
      <c r="E67" s="181">
        <v>10811390</v>
      </c>
      <c r="F67" s="182" t="s">
        <v>63</v>
      </c>
      <c r="G67" s="183" t="s">
        <v>160</v>
      </c>
      <c r="H67" s="178" t="s">
        <v>163</v>
      </c>
      <c r="I67" s="179" t="s">
        <v>162</v>
      </c>
    </row>
    <row r="68" spans="1:9">
      <c r="A68" s="180">
        <v>66</v>
      </c>
      <c r="B68" s="190">
        <v>43748</v>
      </c>
      <c r="C68" s="182" t="s">
        <v>9</v>
      </c>
      <c r="D68" s="182" t="s">
        <v>166</v>
      </c>
      <c r="E68" s="181">
        <v>3750000</v>
      </c>
      <c r="F68" s="182" t="s">
        <v>63</v>
      </c>
      <c r="G68" s="183" t="s">
        <v>209</v>
      </c>
      <c r="H68" s="178" t="s">
        <v>229</v>
      </c>
      <c r="I68" s="179" t="s">
        <v>196</v>
      </c>
    </row>
    <row r="69" spans="1:9">
      <c r="A69" s="180">
        <v>67</v>
      </c>
      <c r="B69" s="190">
        <v>43748</v>
      </c>
      <c r="C69" s="182" t="s">
        <v>9</v>
      </c>
      <c r="D69" s="182" t="s">
        <v>166</v>
      </c>
      <c r="E69" s="181">
        <v>375090</v>
      </c>
      <c r="F69" s="182" t="s">
        <v>63</v>
      </c>
      <c r="G69" s="183" t="s">
        <v>209</v>
      </c>
      <c r="H69" s="178" t="s">
        <v>229</v>
      </c>
      <c r="I69" s="179" t="s">
        <v>196</v>
      </c>
    </row>
    <row r="70" spans="1:9">
      <c r="A70" s="180">
        <v>68</v>
      </c>
      <c r="B70" s="190">
        <v>43754</v>
      </c>
      <c r="C70" s="182" t="s">
        <v>9</v>
      </c>
      <c r="D70" s="182" t="s">
        <v>166</v>
      </c>
      <c r="E70" s="181">
        <v>4658500</v>
      </c>
      <c r="F70" s="182" t="s">
        <v>63</v>
      </c>
      <c r="G70" s="183" t="s">
        <v>169</v>
      </c>
      <c r="H70" s="178" t="s">
        <v>174</v>
      </c>
      <c r="I70" s="179" t="s">
        <v>162</v>
      </c>
    </row>
    <row r="71" spans="1:9">
      <c r="A71" s="180">
        <v>69</v>
      </c>
      <c r="B71" s="190">
        <v>43759</v>
      </c>
      <c r="C71" s="182" t="s">
        <v>9</v>
      </c>
      <c r="D71" s="182" t="s">
        <v>40</v>
      </c>
      <c r="E71" s="181">
        <v>10000000</v>
      </c>
      <c r="F71" s="182" t="s">
        <v>63</v>
      </c>
      <c r="G71" s="183" t="s">
        <v>160</v>
      </c>
      <c r="H71" s="178" t="s">
        <v>77</v>
      </c>
      <c r="I71" s="179" t="s">
        <v>162</v>
      </c>
    </row>
    <row r="72" spans="1:9" ht="16.5" customHeight="1">
      <c r="A72" s="180">
        <v>70</v>
      </c>
      <c r="B72" s="190">
        <v>43759</v>
      </c>
      <c r="C72" s="182" t="s">
        <v>9</v>
      </c>
      <c r="D72" s="182" t="s">
        <v>40</v>
      </c>
      <c r="E72" s="181">
        <v>1745150</v>
      </c>
      <c r="F72" s="182" t="s">
        <v>63</v>
      </c>
      <c r="G72" s="183" t="s">
        <v>225</v>
      </c>
      <c r="H72" s="184" t="s">
        <v>228</v>
      </c>
      <c r="I72" s="179" t="s">
        <v>196</v>
      </c>
    </row>
    <row r="73" spans="1:9" ht="16.5" customHeight="1">
      <c r="A73" s="180">
        <v>71</v>
      </c>
      <c r="B73" s="190">
        <v>43763</v>
      </c>
      <c r="C73" s="182" t="s">
        <v>9</v>
      </c>
      <c r="D73" s="182" t="s">
        <v>62</v>
      </c>
      <c r="E73" s="181">
        <v>86246700</v>
      </c>
      <c r="F73" s="182" t="s">
        <v>63</v>
      </c>
      <c r="G73" s="183" t="s">
        <v>194</v>
      </c>
      <c r="H73" s="184" t="s">
        <v>243</v>
      </c>
      <c r="I73" s="179" t="s">
        <v>196</v>
      </c>
    </row>
    <row r="74" spans="1:9" ht="16.5" customHeight="1">
      <c r="A74" s="180">
        <v>72</v>
      </c>
      <c r="B74" s="190">
        <v>43763</v>
      </c>
      <c r="C74" s="182" t="s">
        <v>9</v>
      </c>
      <c r="D74" s="182" t="s">
        <v>166</v>
      </c>
      <c r="E74" s="181">
        <v>4685000</v>
      </c>
      <c r="F74" s="182" t="s">
        <v>63</v>
      </c>
      <c r="G74" s="183" t="s">
        <v>194</v>
      </c>
      <c r="H74" s="184" t="s">
        <v>245</v>
      </c>
      <c r="I74" s="179" t="s">
        <v>196</v>
      </c>
    </row>
    <row r="75" spans="1:9" ht="16.5" customHeight="1">
      <c r="A75" s="180">
        <v>73</v>
      </c>
      <c r="B75" s="190">
        <v>43776</v>
      </c>
      <c r="C75" s="182" t="s">
        <v>9</v>
      </c>
      <c r="D75" s="182" t="s">
        <v>166</v>
      </c>
      <c r="E75" s="181">
        <v>372400</v>
      </c>
      <c r="F75" s="182" t="s">
        <v>63</v>
      </c>
      <c r="G75" s="183" t="s">
        <v>210</v>
      </c>
      <c r="H75" s="184" t="s">
        <v>229</v>
      </c>
      <c r="I75" s="179" t="s">
        <v>196</v>
      </c>
    </row>
    <row r="76" spans="1:9" ht="16.5" customHeight="1">
      <c r="A76" s="180">
        <v>74</v>
      </c>
      <c r="B76" s="190">
        <v>43776</v>
      </c>
      <c r="C76" s="182" t="s">
        <v>9</v>
      </c>
      <c r="D76" s="182" t="s">
        <v>166</v>
      </c>
      <c r="E76" s="181">
        <v>3750000</v>
      </c>
      <c r="F76" s="182" t="s">
        <v>63</v>
      </c>
      <c r="G76" s="183" t="s">
        <v>210</v>
      </c>
      <c r="H76" s="184" t="s">
        <v>229</v>
      </c>
      <c r="I76" s="179" t="s">
        <v>196</v>
      </c>
    </row>
    <row r="77" spans="1:9" ht="16.5" customHeight="1">
      <c r="A77" s="180">
        <v>75</v>
      </c>
      <c r="B77" s="190">
        <v>43791</v>
      </c>
      <c r="C77" s="182" t="s">
        <v>9</v>
      </c>
      <c r="D77" s="182" t="s">
        <v>40</v>
      </c>
      <c r="E77" s="181">
        <v>1745150</v>
      </c>
      <c r="F77" s="182" t="s">
        <v>63</v>
      </c>
      <c r="G77" s="183" t="s">
        <v>226</v>
      </c>
      <c r="H77" s="184" t="s">
        <v>228</v>
      </c>
      <c r="I77" s="179" t="s">
        <v>196</v>
      </c>
    </row>
    <row r="78" spans="1:9" ht="16.5" customHeight="1">
      <c r="A78" s="180">
        <v>76</v>
      </c>
      <c r="B78" s="190">
        <v>43809</v>
      </c>
      <c r="C78" s="182" t="s">
        <v>9</v>
      </c>
      <c r="D78" s="182" t="s">
        <v>166</v>
      </c>
      <c r="E78" s="181">
        <v>3750000</v>
      </c>
      <c r="F78" s="182" t="s">
        <v>63</v>
      </c>
      <c r="G78" s="183" t="s">
        <v>211</v>
      </c>
      <c r="H78" s="184" t="s">
        <v>229</v>
      </c>
      <c r="I78" s="179" t="s">
        <v>196</v>
      </c>
    </row>
    <row r="79" spans="1:9" ht="16.5" customHeight="1">
      <c r="A79" s="180">
        <v>77</v>
      </c>
      <c r="B79" s="190">
        <v>43809</v>
      </c>
      <c r="C79" s="182" t="s">
        <v>9</v>
      </c>
      <c r="D79" s="182" t="s">
        <v>166</v>
      </c>
      <c r="E79" s="181">
        <v>372400</v>
      </c>
      <c r="F79" s="182" t="s">
        <v>63</v>
      </c>
      <c r="G79" s="183" t="s">
        <v>211</v>
      </c>
      <c r="H79" s="184" t="s">
        <v>229</v>
      </c>
      <c r="I79" s="179" t="s">
        <v>196</v>
      </c>
    </row>
    <row r="80" spans="1:9" ht="16.5" customHeight="1">
      <c r="A80" s="180">
        <v>78</v>
      </c>
      <c r="B80" s="190">
        <v>43822</v>
      </c>
      <c r="C80" s="182" t="s">
        <v>9</v>
      </c>
      <c r="D80" s="182" t="s">
        <v>40</v>
      </c>
      <c r="E80" s="181">
        <v>1745150</v>
      </c>
      <c r="F80" s="182" t="s">
        <v>63</v>
      </c>
      <c r="G80" s="183" t="s">
        <v>227</v>
      </c>
      <c r="H80" s="184" t="s">
        <v>228</v>
      </c>
      <c r="I80" s="179" t="s">
        <v>196</v>
      </c>
    </row>
    <row r="81" spans="1:9" ht="16.5" customHeight="1">
      <c r="A81" s="180">
        <v>79</v>
      </c>
      <c r="B81" s="190">
        <v>43823</v>
      </c>
      <c r="C81" s="182" t="s">
        <v>9</v>
      </c>
      <c r="D81" s="182" t="s">
        <v>62</v>
      </c>
      <c r="E81" s="181">
        <v>14684000</v>
      </c>
      <c r="F81" s="182" t="s">
        <v>63</v>
      </c>
      <c r="G81" s="183" t="s">
        <v>195</v>
      </c>
      <c r="H81" s="184" t="s">
        <v>241</v>
      </c>
      <c r="I81" s="179" t="s">
        <v>196</v>
      </c>
    </row>
    <row r="82" spans="1:9" ht="16.5" customHeight="1">
      <c r="A82" s="180">
        <v>80</v>
      </c>
      <c r="B82" s="190">
        <v>43826</v>
      </c>
      <c r="C82" s="182" t="s">
        <v>9</v>
      </c>
      <c r="D82" s="182" t="s">
        <v>166</v>
      </c>
      <c r="E82" s="181">
        <v>372400</v>
      </c>
      <c r="F82" s="182" t="s">
        <v>63</v>
      </c>
      <c r="G82" s="183" t="s">
        <v>212</v>
      </c>
      <c r="H82" s="184" t="s">
        <v>229</v>
      </c>
      <c r="I82" s="179" t="s">
        <v>196</v>
      </c>
    </row>
    <row r="83" spans="1:9" ht="16.5" customHeight="1">
      <c r="A83" s="180">
        <v>81</v>
      </c>
      <c r="B83" s="190">
        <v>43826</v>
      </c>
      <c r="C83" s="182" t="s">
        <v>9</v>
      </c>
      <c r="D83" s="182" t="s">
        <v>166</v>
      </c>
      <c r="E83" s="181">
        <v>3750000</v>
      </c>
      <c r="F83" s="182" t="s">
        <v>63</v>
      </c>
      <c r="G83" s="183" t="s">
        <v>212</v>
      </c>
      <c r="H83" s="184" t="s">
        <v>229</v>
      </c>
      <c r="I83" s="179" t="s">
        <v>196</v>
      </c>
    </row>
    <row r="84" spans="1:9" ht="21.6" customHeight="1" thickBot="1">
      <c r="A84" s="308" t="s">
        <v>33</v>
      </c>
      <c r="B84" s="309"/>
      <c r="C84" s="309"/>
      <c r="D84" s="310"/>
      <c r="E84" s="188">
        <f>SUM(E3:E83)</f>
        <v>1123865360</v>
      </c>
      <c r="F84" s="185"/>
      <c r="G84" s="186"/>
      <c r="H84" s="187"/>
      <c r="I84" s="187"/>
    </row>
  </sheetData>
  <autoFilter ref="A2:I84">
    <sortState ref="A2:I83">
      <sortCondition ref="B1:B83"/>
    </sortState>
  </autoFilter>
  <mergeCells count="2">
    <mergeCell ref="A84:D84"/>
    <mergeCell ref="A1:F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4294967293" verticalDpi="4294967293" r:id="rId1"/>
  <rowBreaks count="1" manualBreakCount="1"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4"/>
  <sheetViews>
    <sheetView topLeftCell="B1" zoomScaleNormal="100" workbookViewId="0">
      <selection activeCell="K12" sqref="K12"/>
    </sheetView>
  </sheetViews>
  <sheetFormatPr defaultRowHeight="16.5"/>
  <cols>
    <col min="1" max="2" width="9.25" bestFit="1" customWidth="1"/>
    <col min="3" max="3" width="16.5" customWidth="1"/>
    <col min="4" max="5" width="13.375" style="41" bestFit="1" customWidth="1"/>
    <col min="6" max="6" width="12.375" style="41" bestFit="1" customWidth="1"/>
    <col min="9" max="9" width="28.5" customWidth="1"/>
    <col min="10" max="11" width="13.375" style="41" bestFit="1" customWidth="1"/>
    <col min="12" max="12" width="12.375" style="41" bestFit="1" customWidth="1"/>
    <col min="13" max="13" width="14.25" style="110" bestFit="1" customWidth="1"/>
    <col min="14" max="14" width="12.375" style="109" customWidth="1"/>
    <col min="15" max="15" width="10.25" style="85" bestFit="1" customWidth="1"/>
  </cols>
  <sheetData>
    <row r="1" spans="1:16" ht="17.25" customHeight="1" thickTop="1">
      <c r="A1" s="254" t="s">
        <v>289</v>
      </c>
      <c r="B1" s="255"/>
      <c r="C1" s="255"/>
      <c r="D1" s="255"/>
      <c r="E1" s="255"/>
      <c r="F1" s="256"/>
      <c r="G1" s="257" t="s">
        <v>290</v>
      </c>
      <c r="H1" s="255"/>
      <c r="I1" s="255"/>
      <c r="J1" s="255"/>
      <c r="K1" s="255"/>
      <c r="L1" s="252" t="s">
        <v>294</v>
      </c>
      <c r="M1" s="105">
        <f>E3-K3</f>
        <v>467976</v>
      </c>
      <c r="N1" s="312" t="s">
        <v>133</v>
      </c>
      <c r="O1" s="313"/>
    </row>
    <row r="2" spans="1:16" ht="17.25" thickBot="1">
      <c r="A2" s="42" t="s">
        <v>2</v>
      </c>
      <c r="B2" s="43" t="s">
        <v>3</v>
      </c>
      <c r="C2" s="43" t="s">
        <v>4</v>
      </c>
      <c r="D2" s="47" t="s">
        <v>5</v>
      </c>
      <c r="E2" s="47" t="s">
        <v>6</v>
      </c>
      <c r="F2" s="48" t="s">
        <v>7</v>
      </c>
      <c r="G2" s="44" t="s">
        <v>2</v>
      </c>
      <c r="H2" s="43" t="s">
        <v>3</v>
      </c>
      <c r="I2" s="43" t="s">
        <v>4</v>
      </c>
      <c r="J2" s="47" t="s">
        <v>5</v>
      </c>
      <c r="K2" s="47" t="s">
        <v>6</v>
      </c>
      <c r="L2" s="49" t="s">
        <v>7</v>
      </c>
      <c r="M2" s="106"/>
      <c r="N2" s="106" t="s">
        <v>75</v>
      </c>
      <c r="O2" s="106" t="s">
        <v>76</v>
      </c>
    </row>
    <row r="3" spans="1:16" ht="17.25" thickTop="1">
      <c r="A3" s="314" t="s">
        <v>8</v>
      </c>
      <c r="B3" s="315"/>
      <c r="C3" s="315"/>
      <c r="D3" s="139">
        <f>D4+D9+D14+D18+D22</f>
        <v>333794273</v>
      </c>
      <c r="E3" s="139">
        <f>E4+E9+E14+E18+E22</f>
        <v>333846786</v>
      </c>
      <c r="F3" s="139">
        <f>D3-E3</f>
        <v>-52513</v>
      </c>
      <c r="G3" s="319" t="s">
        <v>8</v>
      </c>
      <c r="H3" s="319"/>
      <c r="I3" s="319"/>
      <c r="J3" s="139">
        <f>J8+J17+J20+J29+J31+J33</f>
        <v>333240000</v>
      </c>
      <c r="K3" s="139">
        <f>K8+K17+K20+K29+K31+K33</f>
        <v>333378810</v>
      </c>
      <c r="L3" s="141">
        <f>J3-K3</f>
        <v>-138810</v>
      </c>
      <c r="M3" s="107"/>
      <c r="N3" s="108">
        <f>J8+J17+J20+J29</f>
        <v>333240000</v>
      </c>
      <c r="O3" s="108">
        <f>K8+K17+K20+K29</f>
        <v>333378810</v>
      </c>
      <c r="P3" s="103"/>
    </row>
    <row r="4" spans="1:16">
      <c r="A4" s="129" t="s">
        <v>9</v>
      </c>
      <c r="B4" s="130" t="s">
        <v>9</v>
      </c>
      <c r="C4" s="130" t="s">
        <v>103</v>
      </c>
      <c r="D4" s="140">
        <f>SUM(D5:D8)</f>
        <v>333240000</v>
      </c>
      <c r="E4" s="140">
        <f>SUM(E5:E8)</f>
        <v>333240000</v>
      </c>
      <c r="F4" s="72">
        <f t="shared" ref="F4:F33" si="0">D4-E4</f>
        <v>0</v>
      </c>
      <c r="G4" s="320" t="s">
        <v>10</v>
      </c>
      <c r="H4" s="280" t="s">
        <v>11</v>
      </c>
      <c r="I4" s="10" t="s">
        <v>64</v>
      </c>
      <c r="J4" s="50">
        <v>136312730</v>
      </c>
      <c r="K4" s="50">
        <v>136312730</v>
      </c>
      <c r="L4" s="27">
        <f t="shared" ref="L4:L32" si="1">J4-K4</f>
        <v>0</v>
      </c>
      <c r="M4" s="107"/>
    </row>
    <row r="5" spans="1:16">
      <c r="A5" s="6"/>
      <c r="B5" s="65"/>
      <c r="C5" s="65" t="s">
        <v>62</v>
      </c>
      <c r="D5" s="146">
        <v>42440000</v>
      </c>
      <c r="E5" s="95">
        <v>42440000</v>
      </c>
      <c r="F5" s="68">
        <f t="shared" si="0"/>
        <v>0</v>
      </c>
      <c r="G5" s="321"/>
      <c r="H5" s="280"/>
      <c r="I5" s="10" t="s">
        <v>46</v>
      </c>
      <c r="J5" s="50">
        <v>16657210</v>
      </c>
      <c r="K5" s="50">
        <v>16657210</v>
      </c>
      <c r="L5" s="27">
        <f t="shared" si="1"/>
        <v>0</v>
      </c>
      <c r="M5" s="107"/>
    </row>
    <row r="6" spans="1:16">
      <c r="A6" s="6"/>
      <c r="B6" s="65"/>
      <c r="C6" s="65" t="s">
        <v>38</v>
      </c>
      <c r="D6" s="146">
        <v>231800000</v>
      </c>
      <c r="E6" s="146">
        <v>231800000</v>
      </c>
      <c r="F6" s="68">
        <f t="shared" si="0"/>
        <v>0</v>
      </c>
      <c r="G6" s="321"/>
      <c r="H6" s="280"/>
      <c r="I6" s="10" t="s">
        <v>65</v>
      </c>
      <c r="J6" s="50">
        <v>15281160</v>
      </c>
      <c r="K6" s="50">
        <v>15281160</v>
      </c>
      <c r="L6" s="27">
        <f t="shared" si="1"/>
        <v>0</v>
      </c>
      <c r="M6" s="107"/>
    </row>
    <row r="7" spans="1:16">
      <c r="A7" s="6"/>
      <c r="B7" s="65"/>
      <c r="C7" s="65" t="s">
        <v>39</v>
      </c>
      <c r="D7" s="146">
        <v>15000000</v>
      </c>
      <c r="E7" s="146">
        <v>15000000</v>
      </c>
      <c r="F7" s="68">
        <f t="shared" si="0"/>
        <v>0</v>
      </c>
      <c r="G7" s="321"/>
      <c r="H7" s="280"/>
      <c r="I7" s="10" t="s">
        <v>44</v>
      </c>
      <c r="J7" s="50">
        <v>37600610</v>
      </c>
      <c r="K7" s="50">
        <v>37600610</v>
      </c>
      <c r="L7" s="27">
        <f t="shared" si="1"/>
        <v>0</v>
      </c>
      <c r="M7" s="107"/>
    </row>
    <row r="8" spans="1:16">
      <c r="A8" s="6"/>
      <c r="B8" s="65"/>
      <c r="C8" s="65" t="s">
        <v>40</v>
      </c>
      <c r="D8" s="146">
        <v>44000000</v>
      </c>
      <c r="E8" s="95">
        <v>44000000</v>
      </c>
      <c r="F8" s="68">
        <f t="shared" si="0"/>
        <v>0</v>
      </c>
      <c r="G8" s="321"/>
      <c r="H8" s="130" t="s">
        <v>66</v>
      </c>
      <c r="I8" s="131"/>
      <c r="J8" s="72">
        <f>SUM(J4:J7)</f>
        <v>205851710</v>
      </c>
      <c r="K8" s="72">
        <f>SUM(K4:K7)</f>
        <v>205851710</v>
      </c>
      <c r="L8" s="73">
        <f>SUM(L4:L7)</f>
        <v>0</v>
      </c>
      <c r="M8" s="107" t="s">
        <v>87</v>
      </c>
    </row>
    <row r="9" spans="1:16" s="138" customFormat="1">
      <c r="A9" s="129" t="s">
        <v>15</v>
      </c>
      <c r="B9" s="130" t="s">
        <v>15</v>
      </c>
      <c r="C9" s="130" t="s">
        <v>103</v>
      </c>
      <c r="D9" s="126">
        <f>SUM(D10:D13)</f>
        <v>420000</v>
      </c>
      <c r="E9" s="126">
        <f>SUM(E10:E13)</f>
        <v>400000</v>
      </c>
      <c r="F9" s="72">
        <f t="shared" si="0"/>
        <v>20000</v>
      </c>
      <c r="G9" s="321"/>
      <c r="H9" s="280" t="s">
        <v>14</v>
      </c>
      <c r="I9" s="132" t="s">
        <v>47</v>
      </c>
      <c r="J9" s="133">
        <v>8400000</v>
      </c>
      <c r="K9" s="133">
        <v>8400000</v>
      </c>
      <c r="L9" s="134">
        <f t="shared" si="1"/>
        <v>0</v>
      </c>
      <c r="M9" s="135"/>
      <c r="N9" s="136"/>
      <c r="O9" s="137"/>
    </row>
    <row r="10" spans="1:16" ht="22.5">
      <c r="A10" s="67"/>
      <c r="B10" s="59"/>
      <c r="C10" s="59" t="s">
        <v>124</v>
      </c>
      <c r="D10" s="146">
        <v>420000</v>
      </c>
      <c r="E10" s="93">
        <v>400000</v>
      </c>
      <c r="F10" s="68">
        <f t="shared" si="0"/>
        <v>20000</v>
      </c>
      <c r="G10" s="321"/>
      <c r="H10" s="280"/>
      <c r="I10" s="10" t="s">
        <v>48</v>
      </c>
      <c r="J10" s="50">
        <v>3400000</v>
      </c>
      <c r="K10" s="50">
        <v>3400000</v>
      </c>
      <c r="L10" s="27">
        <f t="shared" si="1"/>
        <v>0</v>
      </c>
      <c r="M10" s="107"/>
    </row>
    <row r="11" spans="1:16" ht="22.5">
      <c r="A11" s="67"/>
      <c r="B11" s="59"/>
      <c r="C11" s="59" t="s">
        <v>125</v>
      </c>
      <c r="D11" s="93"/>
      <c r="E11" s="93"/>
      <c r="F11" s="68">
        <f t="shared" si="0"/>
        <v>0</v>
      </c>
      <c r="G11" s="321"/>
      <c r="H11" s="320" t="s">
        <v>67</v>
      </c>
      <c r="I11" s="10" t="s">
        <v>68</v>
      </c>
      <c r="J11" s="50">
        <v>3500000</v>
      </c>
      <c r="K11" s="50">
        <v>3500000</v>
      </c>
      <c r="L11" s="27">
        <f t="shared" si="1"/>
        <v>0</v>
      </c>
      <c r="M11" s="107"/>
    </row>
    <row r="12" spans="1:16" ht="22.5">
      <c r="A12" s="69"/>
      <c r="B12" s="70"/>
      <c r="C12" s="59" t="s">
        <v>126</v>
      </c>
      <c r="D12" s="93"/>
      <c r="E12" s="93"/>
      <c r="F12" s="68">
        <f t="shared" si="0"/>
        <v>0</v>
      </c>
      <c r="G12" s="321"/>
      <c r="H12" s="321"/>
      <c r="I12" s="10" t="s">
        <v>49</v>
      </c>
      <c r="J12" s="50">
        <v>24574690</v>
      </c>
      <c r="K12" s="50">
        <v>24574690</v>
      </c>
      <c r="L12" s="27">
        <f t="shared" si="1"/>
        <v>0</v>
      </c>
      <c r="M12" s="107"/>
    </row>
    <row r="13" spans="1:16" ht="24">
      <c r="A13" s="56"/>
      <c r="B13" s="57"/>
      <c r="C13" s="57" t="s">
        <v>127</v>
      </c>
      <c r="D13" s="93"/>
      <c r="E13" s="93"/>
      <c r="F13" s="96">
        <f t="shared" si="0"/>
        <v>0</v>
      </c>
      <c r="G13" s="321"/>
      <c r="H13" s="321"/>
      <c r="I13" s="10" t="s">
        <v>50</v>
      </c>
      <c r="J13" s="50">
        <v>3482030</v>
      </c>
      <c r="K13" s="50">
        <v>3480340</v>
      </c>
      <c r="L13" s="27">
        <f t="shared" si="1"/>
        <v>1690</v>
      </c>
      <c r="M13" s="107"/>
    </row>
    <row r="14" spans="1:16">
      <c r="A14" s="144" t="s">
        <v>17</v>
      </c>
      <c r="B14" s="131" t="s">
        <v>17</v>
      </c>
      <c r="C14" s="131" t="s">
        <v>103</v>
      </c>
      <c r="D14" s="126">
        <f>SUM(D15:D16)</f>
        <v>0</v>
      </c>
      <c r="E14" s="126">
        <f>SUM(E15:E16)</f>
        <v>0</v>
      </c>
      <c r="F14" s="145">
        <f t="shared" si="0"/>
        <v>0</v>
      </c>
      <c r="G14" s="321"/>
      <c r="H14" s="321"/>
      <c r="I14" s="10" t="s">
        <v>51</v>
      </c>
      <c r="J14" s="50">
        <v>11237840</v>
      </c>
      <c r="K14" s="50">
        <v>11237840</v>
      </c>
      <c r="L14" s="27">
        <f t="shared" si="1"/>
        <v>0</v>
      </c>
      <c r="M14" s="107"/>
    </row>
    <row r="15" spans="1:16">
      <c r="A15" s="6"/>
      <c r="B15" s="65"/>
      <c r="C15" s="57" t="s">
        <v>42</v>
      </c>
      <c r="D15" s="93"/>
      <c r="E15" s="93"/>
      <c r="F15" s="96">
        <f t="shared" si="0"/>
        <v>0</v>
      </c>
      <c r="G15" s="321"/>
      <c r="H15" s="321"/>
      <c r="I15" s="112" t="s">
        <v>150</v>
      </c>
      <c r="J15" s="50">
        <v>2360000</v>
      </c>
      <c r="K15" s="50">
        <v>2360000</v>
      </c>
      <c r="L15" s="27">
        <f t="shared" si="1"/>
        <v>0</v>
      </c>
      <c r="M15" s="107"/>
    </row>
    <row r="16" spans="1:16">
      <c r="A16" s="6"/>
      <c r="B16" s="65"/>
      <c r="C16" s="65" t="s">
        <v>41</v>
      </c>
      <c r="D16" s="93"/>
      <c r="E16" s="93"/>
      <c r="F16" s="68">
        <f t="shared" si="0"/>
        <v>0</v>
      </c>
      <c r="G16" s="321"/>
      <c r="H16" s="322"/>
      <c r="I16" s="10" t="s">
        <v>53</v>
      </c>
      <c r="J16" s="50">
        <v>1976090</v>
      </c>
      <c r="K16" s="50">
        <v>1976090</v>
      </c>
      <c r="L16" s="27">
        <f t="shared" si="1"/>
        <v>0</v>
      </c>
      <c r="M16" s="107"/>
    </row>
    <row r="17" spans="1:15">
      <c r="A17" s="129" t="s">
        <v>12</v>
      </c>
      <c r="B17" s="130" t="s">
        <v>12</v>
      </c>
      <c r="C17" s="130" t="s">
        <v>13</v>
      </c>
      <c r="D17" s="126"/>
      <c r="E17" s="126"/>
      <c r="F17" s="72">
        <f t="shared" si="0"/>
        <v>0</v>
      </c>
      <c r="G17" s="322"/>
      <c r="H17" s="130" t="s">
        <v>66</v>
      </c>
      <c r="I17" s="131"/>
      <c r="J17" s="72">
        <f>SUM(J9:J16)</f>
        <v>58930650</v>
      </c>
      <c r="K17" s="72">
        <f>SUM(K9:K16)</f>
        <v>58928960</v>
      </c>
      <c r="L17" s="73">
        <f>SUM(L9:L16)</f>
        <v>1690</v>
      </c>
      <c r="M17" s="107" t="s">
        <v>87</v>
      </c>
    </row>
    <row r="18" spans="1:15" s="138" customFormat="1">
      <c r="A18" s="129" t="s">
        <v>21</v>
      </c>
      <c r="B18" s="130" t="s">
        <v>21</v>
      </c>
      <c r="C18" s="130" t="s">
        <v>103</v>
      </c>
      <c r="D18" s="126">
        <f>SUM(D19:D21)</f>
        <v>134273</v>
      </c>
      <c r="E18" s="126">
        <f>SUM(E19:E21)</f>
        <v>134273</v>
      </c>
      <c r="F18" s="72">
        <f t="shared" si="0"/>
        <v>0</v>
      </c>
      <c r="G18" s="320" t="s">
        <v>132</v>
      </c>
      <c r="H18" s="280" t="s">
        <v>20</v>
      </c>
      <c r="I18" s="132" t="s">
        <v>54</v>
      </c>
      <c r="J18" s="133">
        <v>8488710</v>
      </c>
      <c r="K18" s="133">
        <v>8488710</v>
      </c>
      <c r="L18" s="134">
        <f t="shared" si="1"/>
        <v>0</v>
      </c>
      <c r="M18" s="135" t="s">
        <v>88</v>
      </c>
      <c r="N18" s="136"/>
      <c r="O18" s="137"/>
    </row>
    <row r="19" spans="1:15">
      <c r="A19" s="6"/>
      <c r="B19" s="65"/>
      <c r="C19" s="65" t="s">
        <v>22</v>
      </c>
      <c r="D19" s="93">
        <v>134273</v>
      </c>
      <c r="E19" s="93">
        <v>134273</v>
      </c>
      <c r="F19" s="68">
        <f t="shared" si="0"/>
        <v>0</v>
      </c>
      <c r="G19" s="321"/>
      <c r="H19" s="280"/>
      <c r="I19" s="10" t="s">
        <v>55</v>
      </c>
      <c r="J19" s="50">
        <v>1149130</v>
      </c>
      <c r="K19" s="50">
        <v>1149130</v>
      </c>
      <c r="L19" s="27">
        <f t="shared" si="1"/>
        <v>0</v>
      </c>
      <c r="M19" s="107" t="s">
        <v>89</v>
      </c>
    </row>
    <row r="20" spans="1:15" ht="19.5" customHeight="1">
      <c r="A20" s="6"/>
      <c r="B20" s="65"/>
      <c r="C20" s="65" t="s">
        <v>117</v>
      </c>
      <c r="D20" s="93"/>
      <c r="E20" s="93"/>
      <c r="F20" s="68">
        <f t="shared" si="0"/>
        <v>0</v>
      </c>
      <c r="G20" s="322"/>
      <c r="H20" s="130" t="s">
        <v>66</v>
      </c>
      <c r="I20" s="142"/>
      <c r="J20" s="72">
        <f>SUM(J18:J19)</f>
        <v>9637840</v>
      </c>
      <c r="K20" s="72">
        <f>SUM(K18:K19)</f>
        <v>9637840</v>
      </c>
      <c r="L20" s="73">
        <f>SUM(L18:L19)</f>
        <v>0</v>
      </c>
      <c r="M20" s="107"/>
    </row>
    <row r="21" spans="1:15" ht="19.5" customHeight="1">
      <c r="A21" s="6"/>
      <c r="B21" s="65"/>
      <c r="C21" s="65" t="s">
        <v>118</v>
      </c>
      <c r="D21" s="93"/>
      <c r="E21" s="93"/>
      <c r="F21" s="68">
        <f t="shared" si="0"/>
        <v>0</v>
      </c>
      <c r="G21" s="320" t="s">
        <v>23</v>
      </c>
      <c r="H21" s="320" t="s">
        <v>23</v>
      </c>
      <c r="I21" s="59" t="s">
        <v>155</v>
      </c>
      <c r="J21" s="60">
        <v>5562300</v>
      </c>
      <c r="K21" s="60">
        <v>5562300</v>
      </c>
      <c r="L21" s="61">
        <f t="shared" si="1"/>
        <v>0</v>
      </c>
      <c r="M21" s="107" t="s">
        <v>86</v>
      </c>
    </row>
    <row r="22" spans="1:15" s="138" customFormat="1">
      <c r="A22" s="129" t="s">
        <v>24</v>
      </c>
      <c r="B22" s="130" t="s">
        <v>24</v>
      </c>
      <c r="C22" s="130" t="s">
        <v>103</v>
      </c>
      <c r="D22" s="126">
        <f>SUM(D23:D25)</f>
        <v>0</v>
      </c>
      <c r="E22" s="126">
        <f>SUM(E23:E25)</f>
        <v>72513</v>
      </c>
      <c r="F22" s="72">
        <f t="shared" si="0"/>
        <v>-72513</v>
      </c>
      <c r="G22" s="321"/>
      <c r="H22" s="321"/>
      <c r="I22" s="64" t="s">
        <v>83</v>
      </c>
      <c r="J22" s="60">
        <v>18000000</v>
      </c>
      <c r="K22" s="60">
        <v>18000000</v>
      </c>
      <c r="L22" s="61">
        <f t="shared" ref="L22:L27" si="2">J22-K22</f>
        <v>0</v>
      </c>
      <c r="M22" s="107" t="s">
        <v>78</v>
      </c>
      <c r="N22" s="136"/>
      <c r="O22" s="137"/>
    </row>
    <row r="23" spans="1:15" ht="18" customHeight="1">
      <c r="A23" s="6"/>
      <c r="B23" s="65"/>
      <c r="C23" s="65" t="s">
        <v>121</v>
      </c>
      <c r="D23" s="94"/>
      <c r="E23" s="94"/>
      <c r="F23" s="68">
        <f t="shared" si="0"/>
        <v>0</v>
      </c>
      <c r="G23" s="321"/>
      <c r="H23" s="321"/>
      <c r="I23" s="64" t="s">
        <v>84</v>
      </c>
      <c r="J23" s="60">
        <v>10000000</v>
      </c>
      <c r="K23" s="60">
        <v>10000000</v>
      </c>
      <c r="L23" s="61">
        <f t="shared" si="2"/>
        <v>0</v>
      </c>
      <c r="M23" s="107" t="s">
        <v>78</v>
      </c>
    </row>
    <row r="24" spans="1:15" ht="18" customHeight="1">
      <c r="A24" s="6"/>
      <c r="B24" s="65"/>
      <c r="C24" s="65" t="s">
        <v>122</v>
      </c>
      <c r="D24" s="93"/>
      <c r="E24" s="95">
        <v>64241</v>
      </c>
      <c r="F24" s="68">
        <f t="shared" si="0"/>
        <v>-64241</v>
      </c>
      <c r="G24" s="321"/>
      <c r="H24" s="321"/>
      <c r="I24" s="64" t="s">
        <v>85</v>
      </c>
      <c r="J24" s="60">
        <v>15000000</v>
      </c>
      <c r="K24" s="60">
        <v>15000000</v>
      </c>
      <c r="L24" s="61">
        <f t="shared" si="2"/>
        <v>0</v>
      </c>
      <c r="M24" s="107" t="s">
        <v>80</v>
      </c>
    </row>
    <row r="25" spans="1:15">
      <c r="A25" s="6"/>
      <c r="B25" s="65"/>
      <c r="C25" s="65" t="s">
        <v>25</v>
      </c>
      <c r="D25" s="93"/>
      <c r="E25" s="93">
        <v>8272</v>
      </c>
      <c r="F25" s="68">
        <f t="shared" si="0"/>
        <v>-8272</v>
      </c>
      <c r="G25" s="321"/>
      <c r="H25" s="321"/>
      <c r="I25" s="64" t="s">
        <v>73</v>
      </c>
      <c r="J25" s="60">
        <v>10257500</v>
      </c>
      <c r="K25" s="60">
        <v>10257500</v>
      </c>
      <c r="L25" s="61">
        <f t="shared" si="2"/>
        <v>0</v>
      </c>
      <c r="M25" s="107" t="s">
        <v>79</v>
      </c>
    </row>
    <row r="26" spans="1:15">
      <c r="A26" s="6"/>
      <c r="B26" s="65"/>
      <c r="C26" s="58"/>
      <c r="D26" s="50"/>
      <c r="E26" s="50"/>
      <c r="F26" s="50">
        <f t="shared" si="0"/>
        <v>0</v>
      </c>
      <c r="G26" s="321"/>
      <c r="H26" s="321"/>
      <c r="I26" s="64" t="s">
        <v>156</v>
      </c>
      <c r="J26" s="60"/>
      <c r="K26" s="60">
        <v>140500</v>
      </c>
      <c r="L26" s="61">
        <f t="shared" si="2"/>
        <v>-140500</v>
      </c>
      <c r="M26" s="107" t="s">
        <v>80</v>
      </c>
    </row>
    <row r="27" spans="1:15">
      <c r="A27" s="6"/>
      <c r="B27" s="65"/>
      <c r="C27" s="58"/>
      <c r="D27" s="50"/>
      <c r="E27" s="50"/>
      <c r="F27" s="50">
        <f t="shared" si="0"/>
        <v>0</v>
      </c>
      <c r="G27" s="321"/>
      <c r="H27" s="321"/>
      <c r="I27" s="64"/>
      <c r="J27" s="60"/>
      <c r="K27" s="60"/>
      <c r="L27" s="61">
        <f t="shared" si="2"/>
        <v>0</v>
      </c>
      <c r="M27" s="107" t="s">
        <v>79</v>
      </c>
    </row>
    <row r="28" spans="1:15">
      <c r="A28" s="6"/>
      <c r="B28" s="65"/>
      <c r="C28" s="58"/>
      <c r="D28" s="50"/>
      <c r="E28" s="50"/>
      <c r="F28" s="50">
        <f t="shared" si="0"/>
        <v>0</v>
      </c>
      <c r="G28" s="321"/>
      <c r="H28" s="321"/>
      <c r="I28" s="64"/>
      <c r="J28" s="60"/>
      <c r="K28" s="60"/>
      <c r="L28" s="61">
        <f t="shared" si="1"/>
        <v>0</v>
      </c>
      <c r="M28" s="107" t="s">
        <v>82</v>
      </c>
    </row>
    <row r="29" spans="1:15">
      <c r="A29" s="114"/>
      <c r="B29" s="112"/>
      <c r="C29" s="58"/>
      <c r="D29" s="50"/>
      <c r="E29" s="50"/>
      <c r="F29" s="50">
        <f>D29-E29</f>
        <v>0</v>
      </c>
      <c r="G29" s="322"/>
      <c r="H29" s="203" t="s">
        <v>66</v>
      </c>
      <c r="I29" s="203"/>
      <c r="J29" s="72">
        <f>SUM(J21:J28)</f>
        <v>58819800</v>
      </c>
      <c r="K29" s="72">
        <f>SUM(K21:K28)</f>
        <v>58960300</v>
      </c>
      <c r="L29" s="73">
        <f>SUM(L21:L28)</f>
        <v>-140500</v>
      </c>
      <c r="M29" s="107"/>
    </row>
    <row r="30" spans="1:15">
      <c r="A30" s="6"/>
      <c r="B30" s="65"/>
      <c r="C30" s="58"/>
      <c r="D30" s="50"/>
      <c r="E30" s="50"/>
      <c r="F30" s="50">
        <f t="shared" si="0"/>
        <v>0</v>
      </c>
      <c r="G30" s="316" t="s">
        <v>26</v>
      </c>
      <c r="H30" s="316"/>
      <c r="I30" s="132" t="s">
        <v>26</v>
      </c>
      <c r="J30" s="143"/>
      <c r="K30" s="133"/>
      <c r="L30" s="134">
        <f t="shared" si="1"/>
        <v>0</v>
      </c>
      <c r="M30" s="107" t="s">
        <v>100</v>
      </c>
    </row>
    <row r="31" spans="1:15">
      <c r="A31" s="6"/>
      <c r="B31" s="65"/>
      <c r="C31" s="58"/>
      <c r="D31" s="50"/>
      <c r="E31" s="50"/>
      <c r="F31" s="50">
        <f t="shared" si="0"/>
        <v>0</v>
      </c>
      <c r="G31" s="317" t="s">
        <v>66</v>
      </c>
      <c r="H31" s="317"/>
      <c r="I31" s="71"/>
      <c r="J31" s="72">
        <f>SUM(J30)</f>
        <v>0</v>
      </c>
      <c r="K31" s="72">
        <f>SUM(K30)</f>
        <v>0</v>
      </c>
      <c r="L31" s="73">
        <f>SUM(L30)</f>
        <v>0</v>
      </c>
      <c r="M31" s="107"/>
    </row>
    <row r="32" spans="1:15">
      <c r="A32" s="6"/>
      <c r="B32" s="65"/>
      <c r="C32" s="58"/>
      <c r="D32" s="50"/>
      <c r="E32" s="50"/>
      <c r="F32" s="50">
        <f t="shared" si="0"/>
        <v>0</v>
      </c>
      <c r="G32" s="316" t="s">
        <v>27</v>
      </c>
      <c r="H32" s="316"/>
      <c r="I32" s="132" t="s">
        <v>28</v>
      </c>
      <c r="J32" s="143"/>
      <c r="K32" s="133"/>
      <c r="L32" s="134">
        <f t="shared" si="1"/>
        <v>0</v>
      </c>
      <c r="M32" s="107" t="s">
        <v>100</v>
      </c>
    </row>
    <row r="33" spans="1:13" ht="17.25" thickBot="1">
      <c r="A33" s="98"/>
      <c r="B33" s="16"/>
      <c r="C33" s="62"/>
      <c r="D33" s="63"/>
      <c r="E33" s="63"/>
      <c r="F33" s="63">
        <f t="shared" si="0"/>
        <v>0</v>
      </c>
      <c r="G33" s="318" t="s">
        <v>66</v>
      </c>
      <c r="H33" s="318"/>
      <c r="I33" s="74"/>
      <c r="J33" s="75">
        <f>SUM(J32)</f>
        <v>0</v>
      </c>
      <c r="K33" s="75">
        <f>SUM(K32)</f>
        <v>0</v>
      </c>
      <c r="L33" s="76">
        <f>SUM(L32)</f>
        <v>0</v>
      </c>
      <c r="M33" s="107"/>
    </row>
    <row r="34" spans="1:13" ht="17.25" thickTop="1"/>
  </sheetData>
  <mergeCells count="17">
    <mergeCell ref="G31:H31"/>
    <mergeCell ref="G32:H32"/>
    <mergeCell ref="G33:H33"/>
    <mergeCell ref="H18:H19"/>
    <mergeCell ref="G3:I3"/>
    <mergeCell ref="H4:H7"/>
    <mergeCell ref="H9:H10"/>
    <mergeCell ref="H21:H28"/>
    <mergeCell ref="G18:G20"/>
    <mergeCell ref="G21:G29"/>
    <mergeCell ref="G4:G17"/>
    <mergeCell ref="H11:H16"/>
    <mergeCell ref="N1:O1"/>
    <mergeCell ref="G1:K1"/>
    <mergeCell ref="A1:F1"/>
    <mergeCell ref="A3:C3"/>
    <mergeCell ref="G30:H30"/>
  </mergeCells>
  <phoneticPr fontId="6" type="noConversion"/>
  <pageMargins left="0.7" right="0.7" top="0.75" bottom="0.75" header="0.3" footer="0.3"/>
  <pageSetup paperSize="9" scale="7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54"/>
  <sheetViews>
    <sheetView tabSelected="1" zoomScaleNormal="100" workbookViewId="0">
      <selection activeCell="I34" sqref="I34"/>
    </sheetView>
  </sheetViews>
  <sheetFormatPr defaultRowHeight="16.5"/>
  <cols>
    <col min="1" max="1" width="9.875" bestFit="1" customWidth="1"/>
    <col min="2" max="2" width="10.875" bestFit="1" customWidth="1"/>
    <col min="3" max="3" width="12.625" bestFit="1" customWidth="1"/>
    <col min="4" max="5" width="13.375" style="41" bestFit="1" customWidth="1"/>
    <col min="6" max="6" width="10" style="41" bestFit="1" customWidth="1"/>
    <col min="9" max="9" width="25.25" customWidth="1"/>
    <col min="10" max="11" width="13.375" style="41" bestFit="1" customWidth="1"/>
    <col min="12" max="12" width="12.375" style="41" bestFit="1" customWidth="1"/>
    <col min="13" max="13" width="35.75" style="85" customWidth="1"/>
    <col min="14" max="14" width="11" style="97" customWidth="1"/>
    <col min="15" max="16" width="9.125" style="85" customWidth="1"/>
    <col min="17" max="17" width="8.75" style="85" customWidth="1"/>
  </cols>
  <sheetData>
    <row r="1" spans="1:17" ht="17.25" thickBot="1"/>
    <row r="2" spans="1:17" ht="17.25" customHeight="1" thickTop="1">
      <c r="A2" s="254" t="s">
        <v>291</v>
      </c>
      <c r="B2" s="255"/>
      <c r="C2" s="255"/>
      <c r="D2" s="255"/>
      <c r="E2" s="255"/>
      <c r="F2" s="256"/>
      <c r="G2" s="257" t="s">
        <v>292</v>
      </c>
      <c r="H2" s="255"/>
      <c r="I2" s="255"/>
      <c r="J2" s="255"/>
      <c r="K2" s="255"/>
      <c r="L2" s="249" t="s">
        <v>294</v>
      </c>
      <c r="M2" s="86"/>
      <c r="O2" s="342"/>
      <c r="P2" s="342"/>
    </row>
    <row r="3" spans="1:17" ht="17.25" thickBot="1">
      <c r="A3" s="1" t="s">
        <v>2</v>
      </c>
      <c r="B3" s="2" t="s">
        <v>3</v>
      </c>
      <c r="C3" s="2" t="s">
        <v>4</v>
      </c>
      <c r="D3" s="32" t="s">
        <v>5</v>
      </c>
      <c r="E3" s="32" t="s">
        <v>6</v>
      </c>
      <c r="F3" s="33" t="s">
        <v>7</v>
      </c>
      <c r="G3" s="4" t="s">
        <v>2</v>
      </c>
      <c r="H3" s="2" t="s">
        <v>3</v>
      </c>
      <c r="I3" s="2" t="s">
        <v>4</v>
      </c>
      <c r="J3" s="32" t="s">
        <v>5</v>
      </c>
      <c r="K3" s="32" t="s">
        <v>6</v>
      </c>
      <c r="L3" s="51" t="s">
        <v>7</v>
      </c>
      <c r="O3" s="104"/>
      <c r="P3" s="104"/>
    </row>
    <row r="4" spans="1:17" ht="17.25" thickTop="1">
      <c r="A4" s="323" t="s">
        <v>8</v>
      </c>
      <c r="B4" s="324"/>
      <c r="C4" s="325"/>
      <c r="D4" s="158">
        <f>D5+D10+D15+D18+D19+D23</f>
        <v>853433173</v>
      </c>
      <c r="E4" s="158">
        <f>E5+E10+E15+E18+E19+E23</f>
        <v>854021756</v>
      </c>
      <c r="F4" s="159">
        <f>D4-E4</f>
        <v>-588583</v>
      </c>
      <c r="G4" s="326" t="s">
        <v>8</v>
      </c>
      <c r="H4" s="324"/>
      <c r="I4" s="325"/>
      <c r="J4" s="158">
        <f>J9+J18+J21+J48+J50+J52</f>
        <v>840433360</v>
      </c>
      <c r="K4" s="158">
        <f>K9+K18+K21+K48+K50+K52</f>
        <v>826747675</v>
      </c>
      <c r="L4" s="160">
        <f>J4-K4</f>
        <v>13685685</v>
      </c>
      <c r="M4" s="97"/>
      <c r="O4" s="86"/>
      <c r="P4" s="86"/>
      <c r="Q4" s="86"/>
    </row>
    <row r="5" spans="1:17">
      <c r="A5" s="125" t="s">
        <v>101</v>
      </c>
      <c r="B5" s="125" t="s">
        <v>101</v>
      </c>
      <c r="C5" s="125" t="s">
        <v>104</v>
      </c>
      <c r="D5" s="126">
        <f>SUM(D6:D9)</f>
        <v>790625360</v>
      </c>
      <c r="E5" s="126">
        <f>SUM(E6:E9)</f>
        <v>790625360</v>
      </c>
      <c r="F5" s="128">
        <f t="shared" ref="F5:F52" si="0">D5-E5</f>
        <v>0</v>
      </c>
      <c r="G5" s="339" t="s">
        <v>10</v>
      </c>
      <c r="H5" s="327" t="s">
        <v>11</v>
      </c>
      <c r="I5" s="210" t="s">
        <v>64</v>
      </c>
      <c r="J5" s="209">
        <v>392803250</v>
      </c>
      <c r="K5" s="209">
        <v>382268185</v>
      </c>
      <c r="L5" s="208">
        <f t="shared" ref="L5:L52" si="1">J5-K5</f>
        <v>10535065</v>
      </c>
      <c r="O5" s="86"/>
      <c r="P5" s="86"/>
    </row>
    <row r="6" spans="1:17">
      <c r="A6" s="102"/>
      <c r="B6" s="102"/>
      <c r="C6" s="102" t="s">
        <v>108</v>
      </c>
      <c r="D6" s="163">
        <v>616971000</v>
      </c>
      <c r="E6" s="163">
        <v>616971000</v>
      </c>
      <c r="F6" s="78">
        <f t="shared" si="0"/>
        <v>0</v>
      </c>
      <c r="G6" s="340"/>
      <c r="H6" s="328"/>
      <c r="I6" s="210" t="s">
        <v>46</v>
      </c>
      <c r="J6" s="209">
        <v>45432600</v>
      </c>
      <c r="K6" s="209">
        <v>39061140</v>
      </c>
      <c r="L6" s="208">
        <f t="shared" si="1"/>
        <v>6371460</v>
      </c>
    </row>
    <row r="7" spans="1:17">
      <c r="A7" s="102"/>
      <c r="B7" s="102"/>
      <c r="C7" s="102" t="s">
        <v>109</v>
      </c>
      <c r="D7" s="163">
        <v>134712560</v>
      </c>
      <c r="E7" s="163">
        <v>134712560</v>
      </c>
      <c r="F7" s="78">
        <f t="shared" si="0"/>
        <v>0</v>
      </c>
      <c r="G7" s="340"/>
      <c r="H7" s="328"/>
      <c r="I7" s="210" t="s">
        <v>65</v>
      </c>
      <c r="J7" s="209">
        <v>39062030</v>
      </c>
      <c r="K7" s="209">
        <v>37551890</v>
      </c>
      <c r="L7" s="208">
        <f t="shared" si="1"/>
        <v>1510140</v>
      </c>
    </row>
    <row r="8" spans="1:17">
      <c r="A8" s="102"/>
      <c r="B8" s="102"/>
      <c r="C8" s="102" t="s">
        <v>110</v>
      </c>
      <c r="D8" s="163">
        <v>18000000</v>
      </c>
      <c r="E8" s="163">
        <v>18000000</v>
      </c>
      <c r="F8" s="78">
        <f t="shared" si="0"/>
        <v>0</v>
      </c>
      <c r="G8" s="340"/>
      <c r="H8" s="329"/>
      <c r="I8" s="210" t="s">
        <v>44</v>
      </c>
      <c r="J8" s="209">
        <v>78350970</v>
      </c>
      <c r="K8" s="209">
        <v>73758585</v>
      </c>
      <c r="L8" s="208">
        <f t="shared" si="1"/>
        <v>4592385</v>
      </c>
    </row>
    <row r="9" spans="1:17">
      <c r="A9" s="102"/>
      <c r="B9" s="102"/>
      <c r="C9" s="102" t="s">
        <v>111</v>
      </c>
      <c r="D9" s="163">
        <v>20941800</v>
      </c>
      <c r="E9" s="163">
        <v>20941800</v>
      </c>
      <c r="F9" s="78">
        <f t="shared" si="0"/>
        <v>0</v>
      </c>
      <c r="G9" s="340"/>
      <c r="H9" s="343" t="s">
        <v>66</v>
      </c>
      <c r="I9" s="344"/>
      <c r="J9" s="161">
        <f>SUM(J5:J8)</f>
        <v>555648850</v>
      </c>
      <c r="K9" s="161">
        <f>SUM(K5:K8)</f>
        <v>532639800</v>
      </c>
      <c r="L9" s="162">
        <f>J9-K9</f>
        <v>23009050</v>
      </c>
      <c r="M9" s="97"/>
    </row>
    <row r="10" spans="1:17" s="138" customFormat="1">
      <c r="A10" s="125" t="s">
        <v>102</v>
      </c>
      <c r="B10" s="125" t="s">
        <v>102</v>
      </c>
      <c r="C10" s="125" t="s">
        <v>104</v>
      </c>
      <c r="D10" s="192">
        <f>SUM(D11:D14)</f>
        <v>9197000</v>
      </c>
      <c r="E10" s="192">
        <f>SUM(E11:E14)</f>
        <v>9197000</v>
      </c>
      <c r="F10" s="128">
        <f t="shared" si="0"/>
        <v>0</v>
      </c>
      <c r="G10" s="340"/>
      <c r="H10" s="338" t="s">
        <v>14</v>
      </c>
      <c r="I10" s="151" t="s">
        <v>72</v>
      </c>
      <c r="J10" s="152">
        <v>1200000</v>
      </c>
      <c r="K10" s="152">
        <v>1200000</v>
      </c>
      <c r="L10" s="153">
        <f>J10-K10</f>
        <v>0</v>
      </c>
      <c r="M10" s="154"/>
      <c r="N10" s="97"/>
      <c r="O10" s="137"/>
      <c r="P10" s="137"/>
      <c r="Q10" s="137"/>
    </row>
    <row r="11" spans="1:17" ht="22.5">
      <c r="A11" s="102"/>
      <c r="B11" s="102"/>
      <c r="C11" s="102" t="s">
        <v>128</v>
      </c>
      <c r="D11" s="163"/>
      <c r="E11" s="163"/>
      <c r="F11" s="78">
        <f t="shared" si="0"/>
        <v>0</v>
      </c>
      <c r="G11" s="340"/>
      <c r="H11" s="338"/>
      <c r="I11" s="122" t="s">
        <v>149</v>
      </c>
      <c r="J11" s="111"/>
      <c r="K11" s="111"/>
      <c r="L11" s="82">
        <f t="shared" si="1"/>
        <v>0</v>
      </c>
    </row>
    <row r="12" spans="1:17" ht="22.5">
      <c r="A12" s="102"/>
      <c r="B12" s="102"/>
      <c r="C12" s="102" t="s">
        <v>129</v>
      </c>
      <c r="D12" s="163">
        <v>4643000</v>
      </c>
      <c r="E12" s="163">
        <v>4643000</v>
      </c>
      <c r="F12" s="78">
        <f t="shared" si="0"/>
        <v>0</v>
      </c>
      <c r="G12" s="340"/>
      <c r="H12" s="328" t="s">
        <v>67</v>
      </c>
      <c r="I12" s="206" t="s">
        <v>68</v>
      </c>
      <c r="J12" s="207">
        <v>23862450</v>
      </c>
      <c r="K12" s="207">
        <v>21541950</v>
      </c>
      <c r="L12" s="208">
        <f t="shared" si="1"/>
        <v>2320500</v>
      </c>
    </row>
    <row r="13" spans="1:17" ht="22.5">
      <c r="A13" s="102"/>
      <c r="B13" s="102"/>
      <c r="C13" s="102" t="s">
        <v>126</v>
      </c>
      <c r="D13" s="163">
        <v>3954000</v>
      </c>
      <c r="E13" s="163">
        <v>3954000</v>
      </c>
      <c r="F13" s="78">
        <f t="shared" si="0"/>
        <v>0</v>
      </c>
      <c r="G13" s="340"/>
      <c r="H13" s="328"/>
      <c r="I13" s="206" t="s">
        <v>49</v>
      </c>
      <c r="J13" s="207">
        <v>5196780</v>
      </c>
      <c r="K13" s="207">
        <v>4886499</v>
      </c>
      <c r="L13" s="208">
        <f t="shared" si="1"/>
        <v>310281</v>
      </c>
    </row>
    <row r="14" spans="1:17" ht="22.5">
      <c r="A14" s="102"/>
      <c r="B14" s="102"/>
      <c r="C14" s="102" t="s">
        <v>130</v>
      </c>
      <c r="D14" s="163">
        <v>600000</v>
      </c>
      <c r="E14" s="163">
        <v>600000</v>
      </c>
      <c r="F14" s="78">
        <f t="shared" si="0"/>
        <v>0</v>
      </c>
      <c r="G14" s="340"/>
      <c r="H14" s="328"/>
      <c r="I14" s="206" t="s">
        <v>50</v>
      </c>
      <c r="J14" s="207"/>
      <c r="K14" s="207"/>
      <c r="L14" s="208">
        <f t="shared" si="1"/>
        <v>0</v>
      </c>
    </row>
    <row r="15" spans="1:17" ht="18.75" customHeight="1">
      <c r="A15" s="125" t="s">
        <v>105</v>
      </c>
      <c r="B15" s="125" t="s">
        <v>105</v>
      </c>
      <c r="C15" s="125" t="s">
        <v>104</v>
      </c>
      <c r="D15" s="192">
        <f>SUM(D16:D17)</f>
        <v>6700000</v>
      </c>
      <c r="E15" s="192">
        <f>SUM(E16:E17)</f>
        <v>6700000</v>
      </c>
      <c r="F15" s="128">
        <f t="shared" si="0"/>
        <v>0</v>
      </c>
      <c r="G15" s="340"/>
      <c r="H15" s="328"/>
      <c r="I15" s="206" t="s">
        <v>51</v>
      </c>
      <c r="J15" s="209">
        <v>115430</v>
      </c>
      <c r="K15" s="209">
        <v>115430</v>
      </c>
      <c r="L15" s="208">
        <f t="shared" si="1"/>
        <v>0</v>
      </c>
    </row>
    <row r="16" spans="1:17" ht="18.75" customHeight="1">
      <c r="A16" s="102"/>
      <c r="B16" s="102"/>
      <c r="C16" s="102" t="s">
        <v>106</v>
      </c>
      <c r="D16" s="163">
        <v>5200000</v>
      </c>
      <c r="E16" s="235">
        <v>5200000</v>
      </c>
      <c r="F16" s="78">
        <f t="shared" si="0"/>
        <v>0</v>
      </c>
      <c r="G16" s="340"/>
      <c r="H16" s="328"/>
      <c r="I16" s="206" t="s">
        <v>52</v>
      </c>
      <c r="J16" s="209"/>
      <c r="K16" s="209"/>
      <c r="L16" s="208">
        <f t="shared" si="1"/>
        <v>0</v>
      </c>
    </row>
    <row r="17" spans="1:17" ht="18.75" customHeight="1">
      <c r="A17" s="102"/>
      <c r="B17" s="102"/>
      <c r="C17" s="102" t="s">
        <v>107</v>
      </c>
      <c r="D17" s="163">
        <v>1500000</v>
      </c>
      <c r="E17" s="163">
        <v>1500000</v>
      </c>
      <c r="F17" s="78">
        <f t="shared" si="0"/>
        <v>0</v>
      </c>
      <c r="G17" s="340"/>
      <c r="H17" s="329"/>
      <c r="I17" s="206" t="s">
        <v>53</v>
      </c>
      <c r="J17" s="209">
        <v>8481770</v>
      </c>
      <c r="K17" s="209">
        <v>7666145</v>
      </c>
      <c r="L17" s="208">
        <f t="shared" si="1"/>
        <v>815625</v>
      </c>
    </row>
    <row r="18" spans="1:17" ht="18.75" customHeight="1">
      <c r="A18" s="125" t="s">
        <v>112</v>
      </c>
      <c r="B18" s="125" t="s">
        <v>112</v>
      </c>
      <c r="C18" s="125" t="s">
        <v>113</v>
      </c>
      <c r="D18" s="247">
        <v>45595000</v>
      </c>
      <c r="E18" s="247">
        <v>45595000</v>
      </c>
      <c r="F18" s="248">
        <f t="shared" si="0"/>
        <v>0</v>
      </c>
      <c r="G18" s="341"/>
      <c r="H18" s="345" t="s">
        <v>66</v>
      </c>
      <c r="I18" s="346"/>
      <c r="J18" s="161">
        <f>SUM(J10:J17)</f>
        <v>38856430</v>
      </c>
      <c r="K18" s="161">
        <f>SUM(K10:K17)</f>
        <v>35410024</v>
      </c>
      <c r="L18" s="162">
        <f>J18-K18</f>
        <v>3446406</v>
      </c>
    </row>
    <row r="19" spans="1:17" s="138" customFormat="1">
      <c r="A19" s="125" t="s">
        <v>114</v>
      </c>
      <c r="B19" s="125" t="s">
        <v>115</v>
      </c>
      <c r="C19" s="125" t="s">
        <v>104</v>
      </c>
      <c r="D19" s="192">
        <f>SUM(D20:D22)</f>
        <v>1315813</v>
      </c>
      <c r="E19" s="192">
        <f>SUM(E20:E22)</f>
        <v>1315813</v>
      </c>
      <c r="F19" s="128">
        <f t="shared" si="0"/>
        <v>0</v>
      </c>
      <c r="G19" s="155" t="s">
        <v>69</v>
      </c>
      <c r="H19" s="320" t="s">
        <v>20</v>
      </c>
      <c r="I19" s="156" t="s">
        <v>54</v>
      </c>
      <c r="J19" s="152">
        <v>4697000</v>
      </c>
      <c r="K19" s="152">
        <v>4697000</v>
      </c>
      <c r="L19" s="153">
        <f t="shared" si="1"/>
        <v>0</v>
      </c>
      <c r="M19" s="85"/>
      <c r="N19" s="97"/>
      <c r="O19" s="85"/>
      <c r="P19" s="85"/>
      <c r="Q19" s="137"/>
    </row>
    <row r="20" spans="1:17">
      <c r="A20" s="102"/>
      <c r="B20" s="102"/>
      <c r="C20" s="102" t="s">
        <v>116</v>
      </c>
      <c r="D20" s="163">
        <v>1315813</v>
      </c>
      <c r="E20" s="235">
        <v>1315813</v>
      </c>
      <c r="F20" s="78">
        <f t="shared" si="0"/>
        <v>0</v>
      </c>
      <c r="G20" s="45" t="s">
        <v>70</v>
      </c>
      <c r="H20" s="322"/>
      <c r="I20" s="7" t="s">
        <v>55</v>
      </c>
      <c r="J20" s="77">
        <v>12656170</v>
      </c>
      <c r="K20" s="77">
        <v>12656170</v>
      </c>
      <c r="L20" s="82">
        <f t="shared" si="1"/>
        <v>0</v>
      </c>
    </row>
    <row r="21" spans="1:17" ht="22.5">
      <c r="A21" s="102"/>
      <c r="B21" s="102"/>
      <c r="C21" s="102" t="s">
        <v>131</v>
      </c>
      <c r="D21" s="163"/>
      <c r="E21" s="163"/>
      <c r="F21" s="84">
        <f t="shared" si="0"/>
        <v>0</v>
      </c>
      <c r="G21" s="46"/>
      <c r="H21" s="343" t="s">
        <v>66</v>
      </c>
      <c r="I21" s="346"/>
      <c r="J21" s="161">
        <f>SUM(J19:J20)</f>
        <v>17353170</v>
      </c>
      <c r="K21" s="161">
        <f>SUM(K19:K20)</f>
        <v>17353170</v>
      </c>
      <c r="L21" s="162">
        <f t="shared" si="1"/>
        <v>0</v>
      </c>
    </row>
    <row r="22" spans="1:17">
      <c r="A22" s="102"/>
      <c r="B22" s="102"/>
      <c r="C22" s="102" t="s">
        <v>119</v>
      </c>
      <c r="D22" s="163"/>
      <c r="E22" s="163"/>
      <c r="F22" s="84">
        <f t="shared" si="0"/>
        <v>0</v>
      </c>
      <c r="G22" s="339" t="s">
        <v>23</v>
      </c>
      <c r="H22" s="338" t="s">
        <v>23</v>
      </c>
      <c r="I22" s="204" t="s">
        <v>90</v>
      </c>
      <c r="J22" s="205">
        <v>29689800</v>
      </c>
      <c r="K22" s="205">
        <v>29689800</v>
      </c>
      <c r="L22" s="211">
        <f t="shared" si="1"/>
        <v>0</v>
      </c>
    </row>
    <row r="23" spans="1:17" s="138" customFormat="1">
      <c r="A23" s="125" t="s">
        <v>120</v>
      </c>
      <c r="B23" s="125" t="s">
        <v>120</v>
      </c>
      <c r="C23" s="125" t="s">
        <v>104</v>
      </c>
      <c r="D23" s="192">
        <f>SUM(D24:D26)</f>
        <v>0</v>
      </c>
      <c r="E23" s="192">
        <f>SUM(E24:E26)</f>
        <v>588583</v>
      </c>
      <c r="F23" s="127">
        <f t="shared" si="0"/>
        <v>-588583</v>
      </c>
      <c r="G23" s="340"/>
      <c r="H23" s="338"/>
      <c r="I23" s="204" t="s">
        <v>180</v>
      </c>
      <c r="J23" s="212">
        <v>3801000</v>
      </c>
      <c r="K23" s="212">
        <v>3801000</v>
      </c>
      <c r="L23" s="211">
        <f>J23-K23</f>
        <v>0</v>
      </c>
      <c r="M23" s="85"/>
      <c r="N23" s="97"/>
      <c r="O23" s="85"/>
      <c r="P23" s="85"/>
      <c r="Q23" s="137"/>
    </row>
    <row r="24" spans="1:17">
      <c r="A24" s="102"/>
      <c r="B24" s="102"/>
      <c r="C24" s="102" t="s">
        <v>121</v>
      </c>
      <c r="D24" s="163"/>
      <c r="E24" s="163"/>
      <c r="F24" s="84">
        <f t="shared" si="0"/>
        <v>0</v>
      </c>
      <c r="G24" s="340"/>
      <c r="H24" s="338"/>
      <c r="I24" s="204" t="s">
        <v>91</v>
      </c>
      <c r="J24" s="205">
        <v>120000</v>
      </c>
      <c r="K24" s="205">
        <v>120000</v>
      </c>
      <c r="L24" s="211">
        <f t="shared" ref="L24:L25" si="2">J24-K24</f>
        <v>0</v>
      </c>
    </row>
    <row r="25" spans="1:17" ht="22.5">
      <c r="A25" s="102"/>
      <c r="B25" s="102"/>
      <c r="C25" s="102" t="s">
        <v>134</v>
      </c>
      <c r="D25" s="163"/>
      <c r="E25" s="163">
        <v>162991</v>
      </c>
      <c r="F25" s="84">
        <f t="shared" si="0"/>
        <v>-162991</v>
      </c>
      <c r="G25" s="340"/>
      <c r="H25" s="338"/>
      <c r="I25" s="204" t="s">
        <v>181</v>
      </c>
      <c r="J25" s="212">
        <v>1770000</v>
      </c>
      <c r="K25" s="212">
        <v>1770000</v>
      </c>
      <c r="L25" s="211">
        <f t="shared" si="2"/>
        <v>0</v>
      </c>
    </row>
    <row r="26" spans="1:17">
      <c r="A26" s="102"/>
      <c r="B26" s="102"/>
      <c r="C26" s="102" t="s">
        <v>123</v>
      </c>
      <c r="D26" s="163"/>
      <c r="E26" s="163">
        <v>425592</v>
      </c>
      <c r="F26" s="84">
        <f t="shared" si="0"/>
        <v>-425592</v>
      </c>
      <c r="G26" s="340"/>
      <c r="H26" s="338"/>
      <c r="I26" s="204" t="s">
        <v>92</v>
      </c>
      <c r="J26" s="205">
        <v>4619310</v>
      </c>
      <c r="K26" s="205">
        <v>4619310</v>
      </c>
      <c r="L26" s="211">
        <f t="shared" ref="L26:L27" si="3">J26-K26</f>
        <v>0</v>
      </c>
    </row>
    <row r="27" spans="1:17">
      <c r="A27" s="6"/>
      <c r="B27" s="65"/>
      <c r="C27" s="66"/>
      <c r="D27" s="244"/>
      <c r="E27" s="244"/>
      <c r="F27" s="84">
        <f t="shared" si="0"/>
        <v>0</v>
      </c>
      <c r="G27" s="340"/>
      <c r="H27" s="338"/>
      <c r="I27" s="204" t="s">
        <v>177</v>
      </c>
      <c r="J27" s="212">
        <v>15035000</v>
      </c>
      <c r="K27" s="212">
        <v>15035000</v>
      </c>
      <c r="L27" s="211">
        <f t="shared" si="3"/>
        <v>0</v>
      </c>
    </row>
    <row r="28" spans="1:17">
      <c r="A28" s="6"/>
      <c r="B28" s="65"/>
      <c r="C28" s="65"/>
      <c r="D28" s="245"/>
      <c r="E28" s="245"/>
      <c r="F28" s="84">
        <f t="shared" si="0"/>
        <v>0</v>
      </c>
      <c r="G28" s="340"/>
      <c r="H28" s="338"/>
      <c r="I28" s="204" t="s">
        <v>182</v>
      </c>
      <c r="J28" s="212">
        <v>13370000</v>
      </c>
      <c r="K28" s="212">
        <v>13370000</v>
      </c>
      <c r="L28" s="211">
        <f>J28-K28</f>
        <v>0</v>
      </c>
    </row>
    <row r="29" spans="1:17">
      <c r="A29" s="6"/>
      <c r="B29" s="65"/>
      <c r="C29" s="66"/>
      <c r="D29" s="79"/>
      <c r="E29" s="79"/>
      <c r="F29" s="84">
        <f t="shared" si="0"/>
        <v>0</v>
      </c>
      <c r="G29" s="340"/>
      <c r="H29" s="338"/>
      <c r="I29" s="204" t="s">
        <v>176</v>
      </c>
      <c r="J29" s="205">
        <v>1800000</v>
      </c>
      <c r="K29" s="205">
        <v>1800000</v>
      </c>
      <c r="L29" s="211">
        <f t="shared" si="1"/>
        <v>0</v>
      </c>
    </row>
    <row r="30" spans="1:17">
      <c r="A30" s="6"/>
      <c r="B30" s="65"/>
      <c r="C30" s="65"/>
      <c r="D30" s="83"/>
      <c r="E30" s="83"/>
      <c r="F30" s="84">
        <f t="shared" si="0"/>
        <v>0</v>
      </c>
      <c r="G30" s="340"/>
      <c r="H30" s="338"/>
      <c r="I30" s="204" t="s">
        <v>183</v>
      </c>
      <c r="J30" s="205">
        <v>944000</v>
      </c>
      <c r="K30" s="205">
        <v>944000</v>
      </c>
      <c r="L30" s="211">
        <f t="shared" si="1"/>
        <v>0</v>
      </c>
    </row>
    <row r="31" spans="1:17">
      <c r="A31" s="6"/>
      <c r="B31" s="65"/>
      <c r="C31" s="66"/>
      <c r="D31" s="79"/>
      <c r="E31" s="79"/>
      <c r="F31" s="84">
        <f t="shared" si="0"/>
        <v>0</v>
      </c>
      <c r="G31" s="340"/>
      <c r="H31" s="338"/>
      <c r="I31" s="204" t="s">
        <v>175</v>
      </c>
      <c r="J31" s="213">
        <v>1234000</v>
      </c>
      <c r="K31" s="213">
        <v>1234000</v>
      </c>
      <c r="L31" s="214">
        <f t="shared" si="1"/>
        <v>0</v>
      </c>
      <c r="O31" s="86"/>
      <c r="P31" s="86"/>
    </row>
    <row r="32" spans="1:17">
      <c r="A32" s="6"/>
      <c r="B32" s="65"/>
      <c r="C32" s="65"/>
      <c r="D32" s="83"/>
      <c r="E32" s="83"/>
      <c r="F32" s="84">
        <f t="shared" si="0"/>
        <v>0</v>
      </c>
      <c r="G32" s="340"/>
      <c r="H32" s="338"/>
      <c r="I32" s="204" t="s">
        <v>93</v>
      </c>
      <c r="J32" s="212">
        <v>1000000</v>
      </c>
      <c r="K32" s="212">
        <v>1000000</v>
      </c>
      <c r="L32" s="211">
        <f t="shared" si="1"/>
        <v>0</v>
      </c>
    </row>
    <row r="33" spans="1:16">
      <c r="A33" s="6"/>
      <c r="B33" s="65"/>
      <c r="C33" s="66"/>
      <c r="D33" s="79"/>
      <c r="E33" s="79"/>
      <c r="F33" s="84">
        <f t="shared" si="0"/>
        <v>0</v>
      </c>
      <c r="G33" s="340"/>
      <c r="H33" s="338"/>
      <c r="I33" s="204" t="s">
        <v>94</v>
      </c>
      <c r="J33" s="205">
        <v>27162000</v>
      </c>
      <c r="K33" s="205">
        <v>27162000</v>
      </c>
      <c r="L33" s="211">
        <f t="shared" si="1"/>
        <v>0</v>
      </c>
    </row>
    <row r="34" spans="1:16" ht="22.5">
      <c r="A34" s="6"/>
      <c r="B34" s="65"/>
      <c r="C34" s="66"/>
      <c r="D34" s="79"/>
      <c r="E34" s="79"/>
      <c r="F34" s="84">
        <f t="shared" si="0"/>
        <v>0</v>
      </c>
      <c r="G34" s="340"/>
      <c r="H34" s="338"/>
      <c r="I34" s="204" t="s">
        <v>184</v>
      </c>
      <c r="J34" s="212">
        <v>6600000</v>
      </c>
      <c r="K34" s="212">
        <v>6600000</v>
      </c>
      <c r="L34" s="211">
        <f t="shared" si="1"/>
        <v>0</v>
      </c>
    </row>
    <row r="35" spans="1:16">
      <c r="A35" s="6"/>
      <c r="B35" s="65"/>
      <c r="C35" s="65"/>
      <c r="D35" s="83"/>
      <c r="E35" s="83"/>
      <c r="F35" s="84">
        <f t="shared" si="0"/>
        <v>0</v>
      </c>
      <c r="G35" s="340"/>
      <c r="H35" s="338"/>
      <c r="I35" s="204" t="s">
        <v>96</v>
      </c>
      <c r="J35" s="205">
        <v>6001000</v>
      </c>
      <c r="K35" s="205">
        <v>6001000</v>
      </c>
      <c r="L35" s="211">
        <f t="shared" si="1"/>
        <v>0</v>
      </c>
    </row>
    <row r="36" spans="1:16">
      <c r="A36" s="279"/>
      <c r="B36" s="280"/>
      <c r="C36" s="280"/>
      <c r="D36" s="336"/>
      <c r="E36" s="336"/>
      <c r="F36" s="337">
        <f t="shared" si="0"/>
        <v>0</v>
      </c>
      <c r="G36" s="340"/>
      <c r="H36" s="338"/>
      <c r="I36" s="204" t="s">
        <v>95</v>
      </c>
      <c r="J36" s="212">
        <v>11500000</v>
      </c>
      <c r="K36" s="212">
        <v>11500000</v>
      </c>
      <c r="L36" s="211">
        <f t="shared" si="1"/>
        <v>0</v>
      </c>
    </row>
    <row r="37" spans="1:16">
      <c r="A37" s="279"/>
      <c r="B37" s="280"/>
      <c r="C37" s="280"/>
      <c r="D37" s="336"/>
      <c r="E37" s="336"/>
      <c r="F37" s="337">
        <f t="shared" si="0"/>
        <v>0</v>
      </c>
      <c r="G37" s="340"/>
      <c r="H37" s="338"/>
      <c r="I37" s="204" t="s">
        <v>178</v>
      </c>
      <c r="J37" s="205">
        <v>11667000</v>
      </c>
      <c r="K37" s="205">
        <v>11667000</v>
      </c>
      <c r="L37" s="211">
        <f t="shared" si="1"/>
        <v>0</v>
      </c>
      <c r="O37" s="86"/>
      <c r="P37" s="86"/>
    </row>
    <row r="38" spans="1:16">
      <c r="A38" s="6"/>
      <c r="B38" s="65"/>
      <c r="C38" s="65"/>
      <c r="D38" s="83"/>
      <c r="E38" s="83"/>
      <c r="F38" s="84">
        <f t="shared" si="0"/>
        <v>0</v>
      </c>
      <c r="G38" s="340"/>
      <c r="H38" s="338"/>
      <c r="I38" s="204" t="s">
        <v>185</v>
      </c>
      <c r="J38" s="212">
        <v>15000000</v>
      </c>
      <c r="K38" s="205">
        <v>15000000</v>
      </c>
      <c r="L38" s="211">
        <f t="shared" si="1"/>
        <v>0</v>
      </c>
    </row>
    <row r="39" spans="1:16">
      <c r="A39" s="6"/>
      <c r="B39" s="65"/>
      <c r="C39" s="65"/>
      <c r="D39" s="83"/>
      <c r="E39" s="83"/>
      <c r="F39" s="84">
        <f t="shared" si="0"/>
        <v>0</v>
      </c>
      <c r="G39" s="340"/>
      <c r="H39" s="338"/>
      <c r="I39" s="204" t="s">
        <v>179</v>
      </c>
      <c r="J39" s="212">
        <v>23220000</v>
      </c>
      <c r="K39" s="212">
        <v>23220000</v>
      </c>
      <c r="L39" s="211">
        <f t="shared" si="1"/>
        <v>0</v>
      </c>
      <c r="O39" s="86"/>
      <c r="P39" s="86"/>
    </row>
    <row r="40" spans="1:16">
      <c r="A40" s="99"/>
      <c r="B40" s="87"/>
      <c r="C40" s="87"/>
      <c r="D40" s="89"/>
      <c r="E40" s="89"/>
      <c r="F40" s="90">
        <f>D40-E40</f>
        <v>0</v>
      </c>
      <c r="G40" s="340"/>
      <c r="H40" s="338"/>
      <c r="I40" s="204" t="s">
        <v>98</v>
      </c>
      <c r="J40" s="212">
        <v>8000000</v>
      </c>
      <c r="K40" s="212">
        <v>8000000</v>
      </c>
      <c r="L40" s="211">
        <f t="shared" si="1"/>
        <v>0</v>
      </c>
    </row>
    <row r="41" spans="1:16">
      <c r="A41" s="99"/>
      <c r="B41" s="87"/>
      <c r="C41" s="87"/>
      <c r="D41" s="89"/>
      <c r="E41" s="89"/>
      <c r="F41" s="90">
        <f>D41-E41</f>
        <v>0</v>
      </c>
      <c r="G41" s="340"/>
      <c r="H41" s="338"/>
      <c r="I41" s="204" t="s">
        <v>97</v>
      </c>
      <c r="J41" s="212">
        <v>5000000</v>
      </c>
      <c r="K41" s="212">
        <v>5000000</v>
      </c>
      <c r="L41" s="211">
        <f t="shared" si="1"/>
        <v>0</v>
      </c>
    </row>
    <row r="42" spans="1:16">
      <c r="A42" s="6"/>
      <c r="B42" s="65"/>
      <c r="C42" s="65"/>
      <c r="D42" s="83"/>
      <c r="E42" s="83"/>
      <c r="F42" s="84">
        <f t="shared" si="0"/>
        <v>0</v>
      </c>
      <c r="G42" s="340"/>
      <c r="H42" s="338"/>
      <c r="I42" s="215" t="s">
        <v>99</v>
      </c>
      <c r="J42" s="212">
        <v>20941800</v>
      </c>
      <c r="K42" s="212">
        <v>20829210</v>
      </c>
      <c r="L42" s="211">
        <f t="shared" si="1"/>
        <v>112590</v>
      </c>
    </row>
    <row r="43" spans="1:16">
      <c r="A43" s="6"/>
      <c r="B43" s="65"/>
      <c r="C43" s="66"/>
      <c r="D43" s="79"/>
      <c r="E43" s="79"/>
      <c r="F43" s="84">
        <f t="shared" si="0"/>
        <v>0</v>
      </c>
      <c r="G43" s="340"/>
      <c r="H43" s="338"/>
      <c r="I43" s="204" t="s">
        <v>186</v>
      </c>
      <c r="J43" s="212">
        <v>15100000</v>
      </c>
      <c r="K43" s="212">
        <v>15100000</v>
      </c>
      <c r="L43" s="211">
        <f t="shared" si="1"/>
        <v>0</v>
      </c>
    </row>
    <row r="44" spans="1:16">
      <c r="A44" s="147"/>
      <c r="B44" s="148"/>
      <c r="C44" s="66"/>
      <c r="D44" s="79"/>
      <c r="E44" s="79"/>
      <c r="F44" s="149"/>
      <c r="G44" s="340"/>
      <c r="H44" s="338"/>
      <c r="I44" s="204" t="s">
        <v>187</v>
      </c>
      <c r="J44" s="216">
        <v>5000000</v>
      </c>
      <c r="K44" s="216">
        <v>5000000</v>
      </c>
      <c r="L44" s="217">
        <f t="shared" si="1"/>
        <v>0</v>
      </c>
    </row>
    <row r="45" spans="1:16">
      <c r="A45" s="164"/>
      <c r="B45" s="165"/>
      <c r="C45" s="66"/>
      <c r="D45" s="79"/>
      <c r="E45" s="79"/>
      <c r="F45" s="167"/>
      <c r="G45" s="340"/>
      <c r="H45" s="338"/>
      <c r="I45" s="204" t="s">
        <v>252</v>
      </c>
      <c r="J45" s="216"/>
      <c r="K45" s="216">
        <v>4644000</v>
      </c>
      <c r="L45" s="217">
        <f t="shared" si="1"/>
        <v>-4644000</v>
      </c>
    </row>
    <row r="46" spans="1:16">
      <c r="A46" s="164"/>
      <c r="B46" s="165"/>
      <c r="C46" s="66"/>
      <c r="D46" s="79"/>
      <c r="E46" s="79"/>
      <c r="F46" s="167"/>
      <c r="G46" s="340"/>
      <c r="H46" s="338"/>
      <c r="I46" s="204" t="s">
        <v>253</v>
      </c>
      <c r="J46" s="216"/>
      <c r="K46" s="216">
        <v>2034500</v>
      </c>
      <c r="L46" s="217">
        <f t="shared" si="1"/>
        <v>-2034500</v>
      </c>
    </row>
    <row r="47" spans="1:16">
      <c r="A47" s="164"/>
      <c r="B47" s="165"/>
      <c r="C47" s="66"/>
      <c r="D47" s="79"/>
      <c r="E47" s="79"/>
      <c r="F47" s="167"/>
      <c r="G47" s="341"/>
      <c r="H47" s="338"/>
      <c r="I47" s="204" t="s">
        <v>254</v>
      </c>
      <c r="J47" s="216"/>
      <c r="K47" s="216">
        <v>5328450</v>
      </c>
      <c r="L47" s="217">
        <f t="shared" si="1"/>
        <v>-5328450</v>
      </c>
    </row>
    <row r="48" spans="1:16">
      <c r="A48" s="6"/>
      <c r="B48" s="65"/>
      <c r="C48" s="66"/>
      <c r="D48" s="79"/>
      <c r="E48" s="79"/>
      <c r="F48" s="84">
        <f t="shared" si="0"/>
        <v>0</v>
      </c>
      <c r="G48" s="332" t="s">
        <v>66</v>
      </c>
      <c r="H48" s="347"/>
      <c r="I48" s="346"/>
      <c r="J48" s="161">
        <f>SUM(J22:J47)</f>
        <v>228574910</v>
      </c>
      <c r="K48" s="161">
        <f>SUM(K22:K47)</f>
        <v>240469270</v>
      </c>
      <c r="L48" s="162">
        <f>J48-K48</f>
        <v>-11894360</v>
      </c>
    </row>
    <row r="49" spans="1:17" s="138" customFormat="1">
      <c r="A49" s="194"/>
      <c r="B49" s="166"/>
      <c r="C49" s="193"/>
      <c r="D49" s="157"/>
      <c r="E49" s="157"/>
      <c r="F49" s="195">
        <f>D49-E49</f>
        <v>0</v>
      </c>
      <c r="G49" s="330" t="s">
        <v>26</v>
      </c>
      <c r="H49" s="331"/>
      <c r="I49" s="196" t="s">
        <v>26</v>
      </c>
      <c r="J49" s="152"/>
      <c r="K49" s="152">
        <v>567294</v>
      </c>
      <c r="L49" s="153">
        <f t="shared" si="1"/>
        <v>-567294</v>
      </c>
      <c r="M49" s="137"/>
      <c r="N49" s="154"/>
      <c r="O49" s="137"/>
      <c r="P49" s="137"/>
      <c r="Q49" s="137"/>
    </row>
    <row r="50" spans="1:17">
      <c r="A50" s="6"/>
      <c r="B50" s="65"/>
      <c r="C50" s="66"/>
      <c r="D50" s="79"/>
      <c r="E50" s="79"/>
      <c r="F50" s="84">
        <f t="shared" si="0"/>
        <v>0</v>
      </c>
      <c r="G50" s="332" t="s">
        <v>66</v>
      </c>
      <c r="H50" s="333"/>
      <c r="I50" s="198"/>
      <c r="J50" s="91">
        <f>SUM(J49)</f>
        <v>0</v>
      </c>
      <c r="K50" s="161">
        <f>SUM(K49)</f>
        <v>567294</v>
      </c>
      <c r="L50" s="162">
        <f t="shared" si="1"/>
        <v>-567294</v>
      </c>
    </row>
    <row r="51" spans="1:17" s="138" customFormat="1">
      <c r="A51" s="194"/>
      <c r="B51" s="166"/>
      <c r="C51" s="193"/>
      <c r="D51" s="157"/>
      <c r="E51" s="157"/>
      <c r="F51" s="195">
        <f t="shared" si="0"/>
        <v>0</v>
      </c>
      <c r="G51" s="330" t="s">
        <v>27</v>
      </c>
      <c r="H51" s="331"/>
      <c r="I51" s="196" t="s">
        <v>28</v>
      </c>
      <c r="J51" s="152"/>
      <c r="K51" s="152">
        <v>308117</v>
      </c>
      <c r="L51" s="153">
        <f t="shared" si="1"/>
        <v>-308117</v>
      </c>
      <c r="M51" s="197"/>
      <c r="N51" s="154"/>
      <c r="O51" s="137"/>
      <c r="P51" s="137"/>
      <c r="Q51" s="137"/>
    </row>
    <row r="52" spans="1:17" ht="17.25" thickBot="1">
      <c r="A52" s="100"/>
      <c r="B52" s="101"/>
      <c r="C52" s="101"/>
      <c r="D52" s="80"/>
      <c r="E52" s="80"/>
      <c r="F52" s="81">
        <f t="shared" si="0"/>
        <v>0</v>
      </c>
      <c r="G52" s="334" t="s">
        <v>66</v>
      </c>
      <c r="H52" s="335"/>
      <c r="I52" s="199"/>
      <c r="J52" s="92">
        <f>SUM(J51)</f>
        <v>0</v>
      </c>
      <c r="K52" s="92">
        <f>SUM(K51)</f>
        <v>308117</v>
      </c>
      <c r="L52" s="200">
        <f t="shared" si="1"/>
        <v>-308117</v>
      </c>
      <c r="N52" s="115"/>
    </row>
    <row r="53" spans="1:17" ht="17.25" thickTop="1"/>
    <row r="54" spans="1:17">
      <c r="M54" s="86"/>
    </row>
  </sheetData>
  <sortState ref="G20:M45">
    <sortCondition ref="M20:M45"/>
  </sortState>
  <mergeCells count="26">
    <mergeCell ref="O2:P2"/>
    <mergeCell ref="H9:I9"/>
    <mergeCell ref="H18:I18"/>
    <mergeCell ref="H21:I21"/>
    <mergeCell ref="G48:I48"/>
    <mergeCell ref="H19:H20"/>
    <mergeCell ref="H10:H11"/>
    <mergeCell ref="G5:G18"/>
    <mergeCell ref="H12:H17"/>
    <mergeCell ref="G2:K2"/>
    <mergeCell ref="G50:H50"/>
    <mergeCell ref="G51:H51"/>
    <mergeCell ref="G52:H52"/>
    <mergeCell ref="A36:A37"/>
    <mergeCell ref="B36:B37"/>
    <mergeCell ref="C36:C37"/>
    <mergeCell ref="D36:D37"/>
    <mergeCell ref="E36:E37"/>
    <mergeCell ref="F36:F37"/>
    <mergeCell ref="H22:H47"/>
    <mergeCell ref="G22:G47"/>
    <mergeCell ref="A2:F2"/>
    <mergeCell ref="A4:C4"/>
    <mergeCell ref="G4:I4"/>
    <mergeCell ref="H5:H8"/>
    <mergeCell ref="G49:H4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총괄</vt:lpstr>
      <vt:lpstr>세입</vt:lpstr>
      <vt:lpstr>세출</vt:lpstr>
      <vt:lpstr>정부보조금명세서</vt:lpstr>
      <vt:lpstr>건강가정세입세출</vt:lpstr>
      <vt:lpstr>다문화세입세출</vt:lpstr>
      <vt:lpstr>건강가정세입세출!Print_Area</vt:lpstr>
      <vt:lpstr>다문화세입세출!Print_Area</vt:lpstr>
      <vt:lpstr>세입!Print_Area</vt:lpstr>
      <vt:lpstr>세출!Print_Area</vt:lpstr>
      <vt:lpstr>정부보조금명세서!Print_Area</vt:lpstr>
      <vt:lpstr>총괄!Print_Area</vt:lpstr>
      <vt:lpstr>다문화세입세출!Print_Titles</vt:lpstr>
      <vt:lpstr>정부보조금명세서!Print_Titles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2020-04-08T00:13:34Z</cp:lastPrinted>
  <dcterms:created xsi:type="dcterms:W3CDTF">2019-05-20T04:04:41Z</dcterms:created>
  <dcterms:modified xsi:type="dcterms:W3CDTF">2020-04-09T05:36:25Z</dcterms:modified>
</cp:coreProperties>
</file>